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8_{6AA9D4B5-8903-414D-9CE4-ECADC59289A8}" xr6:coauthVersionLast="47" xr6:coauthVersionMax="47" xr10:uidLastSave="{00000000-0000-0000-0000-000000000000}"/>
  <bookViews>
    <workbookView xWindow="-120" yWindow="-120" windowWidth="29040" windowHeight="15990" tabRatio="869" firstSheet="1" activeTab="9" xr2:uid="{00000000-000D-0000-FFFF-FFFF00000000}"/>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перечень основных мероприятий 2" sheetId="27" r:id="rId12"/>
    <sheet name="пп 2" sheetId="11" r:id="rId13"/>
    <sheet name="характеристики 2" sheetId="26" r:id="rId14"/>
    <sheet name="паспорт пп3" sheetId="18" r:id="rId15"/>
    <sheet name="перечень основы показателей 3" sheetId="29" r:id="rId16"/>
    <sheet name="характеристика 3" sheetId="28" r:id="rId17"/>
    <sheet name="пп 3" sheetId="12" r:id="rId18"/>
    <sheet name="Лист1" sheetId="30" r:id="rId19"/>
  </sheets>
  <definedNames>
    <definedName name="OLE_LINK1" localSheetId="12">'пп 2'!$A$5</definedName>
    <definedName name="_xlnm.Print_Titles" localSheetId="4">грбс!$4:$6</definedName>
    <definedName name="_xlnm.Print_Titles" localSheetId="9">'пп 1'!$6:$8</definedName>
    <definedName name="_xlnm.Print_Titles" localSheetId="12">'пп 2'!$5:$7</definedName>
    <definedName name="_xlnm.Print_Titles" localSheetId="17">'пп 3'!$5:$7</definedName>
    <definedName name="_xlnm.Print_Area" localSheetId="4">грбс!$A$1:$J$836</definedName>
    <definedName name="_xlnm.Print_Area" localSheetId="3">'мп итого'!$A$2:$J$39</definedName>
    <definedName name="_xlnm.Print_Area" localSheetId="0">паспорт!$A$1:$K$46</definedName>
    <definedName name="_xlnm.Print_Area" localSheetId="14">'паспорт пп3'!$A$1:$J$36</definedName>
    <definedName name="_xlnm.Print_Area" localSheetId="2">'перечень показателей'!$A$1:$L$32</definedName>
    <definedName name="_xlnm.Print_Area" localSheetId="9">'пп 1'!$A$2:$L$435</definedName>
    <definedName name="_xlnm.Print_Area" localSheetId="12">'пп 2'!$A$1:$M$180</definedName>
    <definedName name="_xlnm.Print_Area" localSheetId="17">'пп 3'!$A$1:$L$237</definedName>
    <definedName name="_xlnm.Print_Area" localSheetId="16">'характеристика 3'!$A$1:$L$51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19" i="11" l="1"/>
  <c r="D61" i="11"/>
  <c r="D45" i="11"/>
  <c r="D29" i="11"/>
  <c r="D20" i="11"/>
  <c r="H552" i="10"/>
  <c r="F127" i="12"/>
  <c r="E724" i="10"/>
  <c r="D171" i="11" l="1"/>
  <c r="I11" i="11"/>
  <c r="H11" i="11"/>
  <c r="D55" i="11"/>
  <c r="D56" i="11"/>
  <c r="D57" i="11"/>
  <c r="D47" i="11"/>
  <c r="D48" i="11"/>
  <c r="D49" i="11"/>
  <c r="H437" i="10"/>
  <c r="D597" i="10" l="1"/>
  <c r="D596" i="10"/>
  <c r="D595" i="10"/>
  <c r="D594" i="10"/>
  <c r="D593" i="10"/>
  <c r="D592" i="10"/>
  <c r="D591" i="10"/>
  <c r="J590" i="10"/>
  <c r="I590" i="10"/>
  <c r="H590" i="10"/>
  <c r="G590" i="10"/>
  <c r="F590" i="10"/>
  <c r="E590" i="10"/>
  <c r="D172" i="11"/>
  <c r="D170" i="11"/>
  <c r="D169" i="11"/>
  <c r="D168" i="11"/>
  <c r="D167" i="11"/>
  <c r="D166" i="11"/>
  <c r="I165" i="11"/>
  <c r="H165" i="11"/>
  <c r="G165" i="11"/>
  <c r="F165" i="11"/>
  <c r="E165" i="11"/>
  <c r="D73" i="11"/>
  <c r="D72" i="11"/>
  <c r="D70" i="11"/>
  <c r="D69" i="11"/>
  <c r="D68" i="11"/>
  <c r="D67" i="11"/>
  <c r="I66" i="11"/>
  <c r="H66" i="11"/>
  <c r="G66" i="11"/>
  <c r="F66" i="11"/>
  <c r="E66" i="11"/>
  <c r="D590" i="10" l="1"/>
  <c r="D165" i="11"/>
  <c r="D66" i="11"/>
  <c r="G226" i="8"/>
  <c r="F123" i="11"/>
  <c r="F122" i="11"/>
  <c r="F121" i="11"/>
  <c r="F120" i="11"/>
  <c r="F119" i="11"/>
  <c r="F118" i="11"/>
  <c r="F125" i="11"/>
  <c r="F124" i="11" s="1"/>
  <c r="G179" i="8"/>
  <c r="H176" i="10"/>
  <c r="H288" i="10"/>
  <c r="G364" i="8"/>
  <c r="G298" i="8"/>
  <c r="G290" i="8"/>
  <c r="G282" i="8"/>
  <c r="G274" i="8"/>
  <c r="G176" i="8"/>
  <c r="F53" i="8"/>
  <c r="H361" i="10"/>
  <c r="H271" i="10"/>
  <c r="H295" i="10"/>
  <c r="H287" i="10"/>
  <c r="H279" i="10"/>
  <c r="H173" i="10"/>
  <c r="G202" i="12" l="1"/>
  <c r="L216" i="12"/>
  <c r="L128" i="12"/>
  <c r="L129" i="12"/>
  <c r="L130" i="12"/>
  <c r="L131" i="12"/>
  <c r="L132" i="12"/>
  <c r="L127" i="12"/>
  <c r="L126" i="12"/>
  <c r="L141" i="12"/>
  <c r="I141" i="12"/>
  <c r="H141" i="12"/>
  <c r="G141" i="12"/>
  <c r="F141" i="12"/>
  <c r="E141" i="12"/>
  <c r="E133" i="12"/>
  <c r="D148" i="12"/>
  <c r="D147" i="12"/>
  <c r="D146" i="12"/>
  <c r="D145" i="12"/>
  <c r="D144" i="12"/>
  <c r="D143" i="12"/>
  <c r="D142" i="12"/>
  <c r="G118" i="11"/>
  <c r="G342" i="8"/>
  <c r="G343" i="8"/>
  <c r="G344" i="8"/>
  <c r="G345" i="8"/>
  <c r="G346" i="8"/>
  <c r="E316" i="8"/>
  <c r="E317" i="8"/>
  <c r="E318" i="8"/>
  <c r="E319" i="8"/>
  <c r="E320" i="8"/>
  <c r="E321" i="8"/>
  <c r="E315" i="8"/>
  <c r="G219" i="8"/>
  <c r="G220" i="8"/>
  <c r="G221" i="8"/>
  <c r="G222" i="8"/>
  <c r="G223" i="8"/>
  <c r="G218" i="8"/>
  <c r="I256" i="8"/>
  <c r="H256" i="8"/>
  <c r="G256" i="8"/>
  <c r="F256" i="8"/>
  <c r="E256" i="8"/>
  <c r="D263" i="8"/>
  <c r="D262" i="8"/>
  <c r="D261" i="8"/>
  <c r="D260" i="8"/>
  <c r="D259" i="8"/>
  <c r="D258" i="8"/>
  <c r="D257" i="8"/>
  <c r="H452" i="10"/>
  <c r="H148" i="10"/>
  <c r="H115" i="10"/>
  <c r="J729" i="10"/>
  <c r="E800" i="10"/>
  <c r="E801" i="10"/>
  <c r="E802" i="10"/>
  <c r="E803" i="10"/>
  <c r="E804" i="10"/>
  <c r="E799" i="10"/>
  <c r="E798" i="10"/>
  <c r="J738" i="10"/>
  <c r="I738" i="10"/>
  <c r="H738" i="10"/>
  <c r="G738" i="10"/>
  <c r="F738" i="10"/>
  <c r="E738" i="10"/>
  <c r="D745" i="10"/>
  <c r="D744" i="10"/>
  <c r="D743" i="10"/>
  <c r="D742" i="10"/>
  <c r="D741" i="10"/>
  <c r="D740" i="10"/>
  <c r="D739" i="10"/>
  <c r="D141" i="12" l="1"/>
  <c r="D256" i="8"/>
  <c r="D738" i="10"/>
  <c r="H149" i="10" l="1"/>
  <c r="H438" i="10"/>
  <c r="H476" i="10"/>
  <c r="H436" i="10" s="1"/>
  <c r="D469" i="10"/>
  <c r="D470" i="10"/>
  <c r="D471" i="10"/>
  <c r="D472" i="10"/>
  <c r="D473" i="10"/>
  <c r="D474" i="10"/>
  <c r="D468" i="10"/>
  <c r="H10" i="10"/>
  <c r="H338" i="10"/>
  <c r="H313" i="10"/>
  <c r="H216" i="10"/>
  <c r="H217" i="10"/>
  <c r="H218" i="10"/>
  <c r="H219" i="10"/>
  <c r="H220" i="10"/>
  <c r="H215" i="10"/>
  <c r="D254" i="10"/>
  <c r="E253" i="10"/>
  <c r="J253" i="10"/>
  <c r="I253" i="10"/>
  <c r="H253" i="10"/>
  <c r="G253" i="10"/>
  <c r="F253" i="10"/>
  <c r="D260" i="10"/>
  <c r="D259" i="10"/>
  <c r="D258" i="10"/>
  <c r="D257" i="10"/>
  <c r="D256" i="10"/>
  <c r="D255" i="10"/>
  <c r="H90" i="10"/>
  <c r="D253" i="10" l="1"/>
  <c r="F192" i="8" l="1"/>
  <c r="G192" i="8"/>
  <c r="G160" i="8" s="1"/>
  <c r="H192" i="8"/>
  <c r="I192" i="8"/>
  <c r="F193" i="8"/>
  <c r="G193" i="8"/>
  <c r="H193" i="8"/>
  <c r="I193" i="8"/>
  <c r="F194" i="8"/>
  <c r="G194" i="8"/>
  <c r="H194" i="8"/>
  <c r="I194" i="8"/>
  <c r="F195" i="8"/>
  <c r="G195" i="8"/>
  <c r="H195" i="8"/>
  <c r="I195" i="8"/>
  <c r="F196" i="8"/>
  <c r="G196" i="8"/>
  <c r="H196" i="8"/>
  <c r="I196" i="8"/>
  <c r="F197" i="8"/>
  <c r="G197" i="8"/>
  <c r="H197" i="8"/>
  <c r="I197" i="8"/>
  <c r="F198" i="8"/>
  <c r="G198" i="8"/>
  <c r="H198" i="8"/>
  <c r="I198" i="8"/>
  <c r="E193" i="8"/>
  <c r="E194" i="8"/>
  <c r="E195" i="8"/>
  <c r="E196" i="8"/>
  <c r="E197" i="8"/>
  <c r="E198" i="8"/>
  <c r="E192" i="8"/>
  <c r="D206" i="8"/>
  <c r="D205" i="8"/>
  <c r="D204" i="8"/>
  <c r="D203" i="8"/>
  <c r="D202" i="8"/>
  <c r="D201" i="8"/>
  <c r="D200" i="8"/>
  <c r="I199" i="8"/>
  <c r="H199" i="8"/>
  <c r="G199" i="8"/>
  <c r="F199" i="8"/>
  <c r="E199" i="8"/>
  <c r="I191" i="8"/>
  <c r="G161" i="8" l="1"/>
  <c r="D199" i="8"/>
  <c r="D197" i="8"/>
  <c r="D192" i="8"/>
  <c r="G191" i="8"/>
  <c r="D193" i="8"/>
  <c r="E191" i="8"/>
  <c r="D195" i="8"/>
  <c r="D196" i="8"/>
  <c r="H191" i="8"/>
  <c r="D198" i="8"/>
  <c r="D194" i="8"/>
  <c r="F191" i="8"/>
  <c r="E189" i="10"/>
  <c r="E157" i="10" s="1"/>
  <c r="J195" i="10"/>
  <c r="J163" i="10" s="1"/>
  <c r="I195" i="10"/>
  <c r="I163" i="10" s="1"/>
  <c r="H195" i="10"/>
  <c r="H163" i="10" s="1"/>
  <c r="G195" i="10"/>
  <c r="G163" i="10" s="1"/>
  <c r="F195" i="10"/>
  <c r="F163" i="10" s="1"/>
  <c r="E195" i="10"/>
  <c r="J194" i="10"/>
  <c r="I194" i="10"/>
  <c r="I162" i="10" s="1"/>
  <c r="H194" i="10"/>
  <c r="H162" i="10" s="1"/>
  <c r="G194" i="10"/>
  <c r="G162" i="10" s="1"/>
  <c r="F194" i="10"/>
  <c r="F162" i="10" s="1"/>
  <c r="E194" i="10"/>
  <c r="E162" i="10" s="1"/>
  <c r="J193" i="10"/>
  <c r="J161" i="10" s="1"/>
  <c r="I193" i="10"/>
  <c r="I161" i="10" s="1"/>
  <c r="H193" i="10"/>
  <c r="H161" i="10" s="1"/>
  <c r="G193" i="10"/>
  <c r="G161" i="10" s="1"/>
  <c r="F193" i="10"/>
  <c r="F161" i="10" s="1"/>
  <c r="E193" i="10"/>
  <c r="E161" i="10" s="1"/>
  <c r="J192" i="10"/>
  <c r="J160" i="10" s="1"/>
  <c r="I192" i="10"/>
  <c r="I160" i="10" s="1"/>
  <c r="H192" i="10"/>
  <c r="H160" i="10" s="1"/>
  <c r="G192" i="10"/>
  <c r="G160" i="10" s="1"/>
  <c r="F192" i="10"/>
  <c r="F160" i="10" s="1"/>
  <c r="E192" i="10"/>
  <c r="E160" i="10" s="1"/>
  <c r="J191" i="10"/>
  <c r="J159" i="10" s="1"/>
  <c r="I191" i="10"/>
  <c r="I159" i="10" s="1"/>
  <c r="H191" i="10"/>
  <c r="H159" i="10" s="1"/>
  <c r="G191" i="10"/>
  <c r="G159" i="10" s="1"/>
  <c r="F191" i="10"/>
  <c r="F159" i="10" s="1"/>
  <c r="E191" i="10"/>
  <c r="J190" i="10"/>
  <c r="J158" i="10" s="1"/>
  <c r="I190" i="10"/>
  <c r="I158" i="10" s="1"/>
  <c r="H190" i="10"/>
  <c r="H158" i="10" s="1"/>
  <c r="G190" i="10"/>
  <c r="G158" i="10" s="1"/>
  <c r="F190" i="10"/>
  <c r="F158" i="10" s="1"/>
  <c r="E190" i="10"/>
  <c r="J189" i="10"/>
  <c r="J157" i="10" s="1"/>
  <c r="I189" i="10"/>
  <c r="I157" i="10" s="1"/>
  <c r="H189" i="10"/>
  <c r="H157" i="10" s="1"/>
  <c r="G189" i="10"/>
  <c r="F189" i="10"/>
  <c r="D203" i="10"/>
  <c r="D202" i="10"/>
  <c r="D201" i="10"/>
  <c r="D200" i="10"/>
  <c r="D199" i="10"/>
  <c r="D198" i="10"/>
  <c r="D197" i="10"/>
  <c r="J196" i="10"/>
  <c r="I196" i="10"/>
  <c r="H196" i="10"/>
  <c r="G196" i="10"/>
  <c r="F196" i="10"/>
  <c r="E196" i="10"/>
  <c r="D211" i="10"/>
  <c r="D210" i="10"/>
  <c r="D209" i="10"/>
  <c r="D208" i="10"/>
  <c r="D207" i="10"/>
  <c r="D206" i="10"/>
  <c r="D205" i="10"/>
  <c r="J204" i="10"/>
  <c r="I204" i="10"/>
  <c r="H204" i="10"/>
  <c r="G204" i="10"/>
  <c r="F204" i="10"/>
  <c r="E204" i="10"/>
  <c r="D191" i="8" l="1"/>
  <c r="F188" i="10"/>
  <c r="E188" i="10"/>
  <c r="J188" i="10"/>
  <c r="D191" i="10"/>
  <c r="F157" i="10"/>
  <c r="D204" i="10"/>
  <c r="D189" i="10"/>
  <c r="D190" i="10"/>
  <c r="D195" i="10"/>
  <c r="E163" i="10"/>
  <c r="E159" i="10"/>
  <c r="J162" i="10"/>
  <c r="D193" i="10"/>
  <c r="D194" i="10"/>
  <c r="E158" i="10"/>
  <c r="D196" i="10"/>
  <c r="H188" i="10"/>
  <c r="I188" i="10"/>
  <c r="D192" i="10"/>
  <c r="G157" i="10"/>
  <c r="G188" i="10"/>
  <c r="D188" i="10" l="1"/>
  <c r="I207" i="8"/>
  <c r="H207" i="8"/>
  <c r="G207" i="8"/>
  <c r="F207" i="8"/>
  <c r="E207" i="8"/>
  <c r="E329" i="10"/>
  <c r="L346" i="8"/>
  <c r="L345" i="8"/>
  <c r="L344" i="8"/>
  <c r="L343" i="8"/>
  <c r="I402" i="8"/>
  <c r="H402" i="8"/>
  <c r="G402" i="8"/>
  <c r="F402" i="8"/>
  <c r="E402" i="8"/>
  <c r="I401" i="8"/>
  <c r="H401" i="8"/>
  <c r="G401" i="8"/>
  <c r="F401" i="8"/>
  <c r="E401" i="8"/>
  <c r="I400" i="8"/>
  <c r="H400" i="8"/>
  <c r="G400" i="8"/>
  <c r="F400" i="8"/>
  <c r="E400" i="8"/>
  <c r="I399" i="8"/>
  <c r="H399" i="8"/>
  <c r="G399" i="8"/>
  <c r="F399" i="8"/>
  <c r="E399" i="8"/>
  <c r="I398" i="8"/>
  <c r="H398" i="8"/>
  <c r="G398" i="8"/>
  <c r="F398" i="8"/>
  <c r="E398" i="8"/>
  <c r="I397" i="8"/>
  <c r="H397" i="8"/>
  <c r="G397" i="8"/>
  <c r="F397" i="8"/>
  <c r="E397" i="8"/>
  <c r="I396" i="8"/>
  <c r="H396" i="8"/>
  <c r="G396" i="8"/>
  <c r="F396" i="8"/>
  <c r="E396" i="8"/>
  <c r="D394" i="8"/>
  <c r="D393" i="8"/>
  <c r="D392" i="8"/>
  <c r="D391" i="8"/>
  <c r="D390" i="8"/>
  <c r="D389" i="8"/>
  <c r="D388" i="8"/>
  <c r="I387" i="8"/>
  <c r="H387" i="8"/>
  <c r="G387" i="8"/>
  <c r="F387" i="8"/>
  <c r="E387" i="8"/>
  <c r="E400" i="10"/>
  <c r="F400" i="10"/>
  <c r="G400" i="10"/>
  <c r="H400" i="10"/>
  <c r="I400" i="10"/>
  <c r="J400" i="10"/>
  <c r="D401" i="10"/>
  <c r="D402" i="10"/>
  <c r="D403" i="10"/>
  <c r="D404" i="10"/>
  <c r="D405" i="10"/>
  <c r="D406" i="10"/>
  <c r="D407" i="10"/>
  <c r="E331" i="10"/>
  <c r="E330" i="10"/>
  <c r="J335" i="10"/>
  <c r="I335" i="10"/>
  <c r="J334" i="10"/>
  <c r="I334" i="10"/>
  <c r="J333" i="10"/>
  <c r="I333" i="10"/>
  <c r="J332" i="10"/>
  <c r="I332" i="10"/>
  <c r="J331" i="10"/>
  <c r="I331" i="10"/>
  <c r="J329" i="10"/>
  <c r="I329" i="10"/>
  <c r="G329" i="10"/>
  <c r="F329" i="10"/>
  <c r="J399" i="10"/>
  <c r="I399" i="10"/>
  <c r="H399" i="10"/>
  <c r="G399" i="10"/>
  <c r="F399" i="10"/>
  <c r="E399" i="10"/>
  <c r="J398" i="10"/>
  <c r="I398" i="10"/>
  <c r="H398" i="10"/>
  <c r="G398" i="10"/>
  <c r="F398" i="10"/>
  <c r="E398" i="10"/>
  <c r="J397" i="10"/>
  <c r="I397" i="10"/>
  <c r="H397" i="10"/>
  <c r="G397" i="10"/>
  <c r="F397" i="10"/>
  <c r="E397" i="10"/>
  <c r="J396" i="10"/>
  <c r="I396" i="10"/>
  <c r="H396" i="10"/>
  <c r="G396" i="10"/>
  <c r="F396" i="10"/>
  <c r="E396" i="10"/>
  <c r="J395" i="10"/>
  <c r="I395" i="10"/>
  <c r="H395" i="10"/>
  <c r="G395" i="10"/>
  <c r="F395" i="10"/>
  <c r="E395" i="10"/>
  <c r="J394" i="10"/>
  <c r="I394" i="10"/>
  <c r="H394" i="10"/>
  <c r="G394" i="10"/>
  <c r="F394" i="10"/>
  <c r="E394" i="10"/>
  <c r="J393" i="10"/>
  <c r="I393" i="10"/>
  <c r="H393" i="10"/>
  <c r="G393" i="10"/>
  <c r="F393" i="10"/>
  <c r="E393" i="10"/>
  <c r="D391" i="10"/>
  <c r="D390" i="10"/>
  <c r="D389" i="10"/>
  <c r="D388" i="10"/>
  <c r="D387" i="10"/>
  <c r="D386" i="10"/>
  <c r="D385" i="10"/>
  <c r="J384" i="10"/>
  <c r="I384" i="10"/>
  <c r="H384" i="10"/>
  <c r="G384" i="10"/>
  <c r="F384" i="10"/>
  <c r="E384" i="10"/>
  <c r="D387" i="8" l="1"/>
  <c r="D400" i="10"/>
  <c r="D384" i="10"/>
  <c r="F160" i="8"/>
  <c r="H160" i="8"/>
  <c r="I160" i="8"/>
  <c r="E160" i="8"/>
  <c r="D213" i="8"/>
  <c r="D209" i="8"/>
  <c r="G51" i="11"/>
  <c r="H442" i="10"/>
  <c r="H441" i="10"/>
  <c r="H440" i="10"/>
  <c r="H439" i="10"/>
  <c r="D490" i="10"/>
  <c r="D489" i="10"/>
  <c r="D488" i="10"/>
  <c r="D487" i="10"/>
  <c r="D486" i="10"/>
  <c r="D485" i="10"/>
  <c r="D484" i="10"/>
  <c r="J483" i="10"/>
  <c r="I483" i="10"/>
  <c r="H483" i="10"/>
  <c r="G483" i="10"/>
  <c r="F483" i="10"/>
  <c r="E483" i="10"/>
  <c r="D212" i="8" l="1"/>
  <c r="D211" i="8"/>
  <c r="D210" i="8"/>
  <c r="D214" i="8"/>
  <c r="D208" i="8"/>
  <c r="D483" i="10"/>
  <c r="F207" i="12"/>
  <c r="G207" i="12"/>
  <c r="H207" i="12"/>
  <c r="I207" i="12"/>
  <c r="F206" i="12"/>
  <c r="G206" i="12"/>
  <c r="H206" i="12"/>
  <c r="I206" i="12"/>
  <c r="F205" i="12"/>
  <c r="G205" i="12"/>
  <c r="H205" i="12"/>
  <c r="I205" i="12"/>
  <c r="F204" i="12"/>
  <c r="G204" i="12"/>
  <c r="H204" i="12"/>
  <c r="I204" i="12"/>
  <c r="F203" i="12"/>
  <c r="G203" i="12"/>
  <c r="H203" i="12"/>
  <c r="I203" i="12"/>
  <c r="F202" i="12"/>
  <c r="H202" i="12"/>
  <c r="I202" i="12"/>
  <c r="F201" i="12"/>
  <c r="G201" i="12"/>
  <c r="H201" i="12"/>
  <c r="I201" i="12"/>
  <c r="E202" i="12"/>
  <c r="E203" i="12"/>
  <c r="E204" i="12"/>
  <c r="E205" i="12"/>
  <c r="E206" i="12"/>
  <c r="E207" i="12"/>
  <c r="E201" i="12"/>
  <c r="D217" i="12"/>
  <c r="D218" i="12"/>
  <c r="D219" i="12"/>
  <c r="D220" i="12"/>
  <c r="D221" i="12"/>
  <c r="D222" i="12"/>
  <c r="D223" i="12"/>
  <c r="F216" i="12"/>
  <c r="G216" i="12"/>
  <c r="H216" i="12"/>
  <c r="I216" i="12"/>
  <c r="E216" i="12"/>
  <c r="D211" i="12"/>
  <c r="D210" i="12"/>
  <c r="D209" i="12"/>
  <c r="I18" i="11"/>
  <c r="D51" i="11"/>
  <c r="D807" i="10"/>
  <c r="D808" i="10"/>
  <c r="D809" i="10"/>
  <c r="D810" i="10"/>
  <c r="D811" i="10"/>
  <c r="D812" i="10"/>
  <c r="D806" i="10"/>
  <c r="J799" i="10"/>
  <c r="J800" i="10"/>
  <c r="J801" i="10"/>
  <c r="J802" i="10"/>
  <c r="J803" i="10"/>
  <c r="J804" i="10"/>
  <c r="I799" i="10"/>
  <c r="I800" i="10"/>
  <c r="I801" i="10"/>
  <c r="I802" i="10"/>
  <c r="I803" i="10"/>
  <c r="I804" i="10"/>
  <c r="H799" i="10"/>
  <c r="H800" i="10"/>
  <c r="H801" i="10"/>
  <c r="H802" i="10"/>
  <c r="H803" i="10"/>
  <c r="H804" i="10"/>
  <c r="G799" i="10"/>
  <c r="G800" i="10"/>
  <c r="G801" i="10"/>
  <c r="G802" i="10"/>
  <c r="G803" i="10"/>
  <c r="G804" i="10"/>
  <c r="F799" i="10"/>
  <c r="F800" i="10"/>
  <c r="F801" i="10"/>
  <c r="F802" i="10"/>
  <c r="F803" i="10"/>
  <c r="F804" i="10"/>
  <c r="D820" i="10"/>
  <c r="D819" i="10"/>
  <c r="D818" i="10"/>
  <c r="D817" i="10"/>
  <c r="D816" i="10"/>
  <c r="D815" i="10"/>
  <c r="D814" i="10"/>
  <c r="J813" i="10"/>
  <c r="J798" i="10" s="1"/>
  <c r="I813" i="10"/>
  <c r="I798" i="10" s="1"/>
  <c r="H813" i="10"/>
  <c r="H798" i="10" s="1"/>
  <c r="G813" i="10"/>
  <c r="G798" i="10" s="1"/>
  <c r="F813" i="10"/>
  <c r="F798" i="10" s="1"/>
  <c r="E813" i="10"/>
  <c r="G52" i="11"/>
  <c r="H550" i="10"/>
  <c r="D799" i="10" l="1"/>
  <c r="G200" i="12"/>
  <c r="D802" i="10"/>
  <c r="D216" i="12"/>
  <c r="D800" i="10"/>
  <c r="D804" i="10"/>
  <c r="D207" i="8"/>
  <c r="D801" i="10"/>
  <c r="D803" i="10"/>
  <c r="D798" i="10"/>
  <c r="E797" i="10"/>
  <c r="D813" i="10"/>
  <c r="C35" i="18"/>
  <c r="D797" i="10" l="1"/>
  <c r="E126" i="12"/>
  <c r="G126" i="8" l="1"/>
  <c r="H123" i="10"/>
  <c r="F613" i="10" l="1"/>
  <c r="F614" i="10"/>
  <c r="F615" i="10"/>
  <c r="G613" i="10"/>
  <c r="G614" i="10"/>
  <c r="G615" i="10"/>
  <c r="H613" i="10"/>
  <c r="H614" i="10"/>
  <c r="H615" i="10"/>
  <c r="I613" i="10"/>
  <c r="J613" i="10"/>
  <c r="I614" i="10"/>
  <c r="J614" i="10"/>
  <c r="I615" i="10"/>
  <c r="J615" i="10"/>
  <c r="J612" i="10"/>
  <c r="F612" i="10"/>
  <c r="G612" i="10"/>
  <c r="H612" i="10"/>
  <c r="I612" i="10"/>
  <c r="F611" i="10"/>
  <c r="G611" i="10"/>
  <c r="H611" i="10"/>
  <c r="I611" i="10"/>
  <c r="J611" i="10"/>
  <c r="F610" i="10"/>
  <c r="G610" i="10"/>
  <c r="H610" i="10"/>
  <c r="I610" i="10"/>
  <c r="J610" i="10"/>
  <c r="F609" i="10"/>
  <c r="G609" i="10"/>
  <c r="I609" i="10"/>
  <c r="J609" i="10"/>
  <c r="E610" i="10"/>
  <c r="E611" i="10"/>
  <c r="E612" i="10"/>
  <c r="E613" i="10"/>
  <c r="E614" i="10"/>
  <c r="E615" i="10"/>
  <c r="E609" i="10"/>
  <c r="F13" i="12"/>
  <c r="F14" i="12"/>
  <c r="F15" i="12"/>
  <c r="F16" i="12"/>
  <c r="F17" i="12"/>
  <c r="F18" i="12"/>
  <c r="G13" i="12"/>
  <c r="G14" i="12"/>
  <c r="G15" i="12"/>
  <c r="G16" i="12"/>
  <c r="G17" i="12"/>
  <c r="G18" i="12"/>
  <c r="H13" i="12"/>
  <c r="H14" i="12"/>
  <c r="H15" i="12"/>
  <c r="H16" i="12"/>
  <c r="H17" i="12"/>
  <c r="H18" i="12"/>
  <c r="I13" i="12"/>
  <c r="I14" i="12"/>
  <c r="I15" i="12"/>
  <c r="I16" i="12"/>
  <c r="I17" i="12"/>
  <c r="I18" i="12"/>
  <c r="F12" i="12"/>
  <c r="H12" i="12"/>
  <c r="I12" i="12"/>
  <c r="E13" i="12"/>
  <c r="E14" i="12"/>
  <c r="E15" i="12"/>
  <c r="E16" i="12"/>
  <c r="E17" i="12"/>
  <c r="E18" i="12"/>
  <c r="E12" i="12"/>
  <c r="L82" i="8" l="1"/>
  <c r="L83" i="8"/>
  <c r="L84" i="8"/>
  <c r="L81" i="8"/>
  <c r="I79" i="8"/>
  <c r="I80" i="8"/>
  <c r="I81" i="8"/>
  <c r="I82" i="8"/>
  <c r="I83" i="8"/>
  <c r="I84" i="8"/>
  <c r="H79" i="8"/>
  <c r="H80" i="8"/>
  <c r="H81" i="8"/>
  <c r="H82" i="8"/>
  <c r="H83" i="8"/>
  <c r="H84" i="8"/>
  <c r="F79" i="8"/>
  <c r="F80" i="8"/>
  <c r="F81" i="8"/>
  <c r="F82" i="8"/>
  <c r="F83" i="8"/>
  <c r="F84" i="8"/>
  <c r="F78" i="8"/>
  <c r="H78" i="8"/>
  <c r="I78" i="8"/>
  <c r="E79" i="8"/>
  <c r="E80" i="8"/>
  <c r="E81" i="8"/>
  <c r="E82" i="8"/>
  <c r="E83" i="8"/>
  <c r="E84" i="8"/>
  <c r="E78" i="8"/>
  <c r="I46" i="8"/>
  <c r="I47" i="8"/>
  <c r="I48" i="8"/>
  <c r="I49" i="8"/>
  <c r="I50" i="8"/>
  <c r="I51" i="8"/>
  <c r="H46" i="8"/>
  <c r="H47" i="8"/>
  <c r="H48" i="8"/>
  <c r="H49" i="8"/>
  <c r="H50" i="8"/>
  <c r="H51" i="8"/>
  <c r="G46" i="8"/>
  <c r="G47" i="8"/>
  <c r="G48" i="8"/>
  <c r="G49" i="8"/>
  <c r="G50" i="8"/>
  <c r="G51" i="8"/>
  <c r="F46" i="8"/>
  <c r="F47" i="8"/>
  <c r="F48" i="8"/>
  <c r="F49" i="8"/>
  <c r="F50" i="8"/>
  <c r="F51" i="8"/>
  <c r="F45" i="8"/>
  <c r="G45" i="8"/>
  <c r="H45" i="8"/>
  <c r="I45" i="8"/>
  <c r="E46" i="8"/>
  <c r="E47" i="8"/>
  <c r="E48" i="8"/>
  <c r="E49" i="8"/>
  <c r="E50" i="8"/>
  <c r="E51" i="8"/>
  <c r="E45" i="8"/>
  <c r="J219" i="10"/>
  <c r="J218" i="10"/>
  <c r="J217" i="10"/>
  <c r="J216" i="10"/>
  <c r="J215" i="10"/>
  <c r="I219" i="10"/>
  <c r="I218" i="10"/>
  <c r="I217" i="10"/>
  <c r="I216" i="10"/>
  <c r="I215" i="10"/>
  <c r="F214" i="10"/>
  <c r="G214" i="10"/>
  <c r="H214" i="10"/>
  <c r="I214" i="10"/>
  <c r="J214" i="10"/>
  <c r="E214" i="10"/>
  <c r="G218" i="10"/>
  <c r="G219" i="10"/>
  <c r="G217" i="10"/>
  <c r="G216" i="10"/>
  <c r="G215" i="10"/>
  <c r="G220" i="10" l="1"/>
  <c r="G213" i="10" s="1"/>
  <c r="I220" i="10"/>
  <c r="J220" i="10"/>
  <c r="F217" i="10"/>
  <c r="F218" i="10"/>
  <c r="F219" i="10"/>
  <c r="F220" i="10"/>
  <c r="F216" i="10"/>
  <c r="F215" i="10"/>
  <c r="G341" i="8" l="1"/>
  <c r="G333" i="8" s="1"/>
  <c r="G334" i="8"/>
  <c r="H330" i="10"/>
  <c r="H339" i="10"/>
  <c r="H331" i="10" s="1"/>
  <c r="H340" i="10"/>
  <c r="H332" i="10" s="1"/>
  <c r="H341" i="10"/>
  <c r="H333" i="10" s="1"/>
  <c r="H342" i="10"/>
  <c r="H334" i="10" s="1"/>
  <c r="H343" i="10"/>
  <c r="H335" i="10" s="1"/>
  <c r="H341" i="8"/>
  <c r="H333" i="8" s="1"/>
  <c r="F346" i="8"/>
  <c r="F338" i="8" s="1"/>
  <c r="G338" i="8"/>
  <c r="H346" i="8"/>
  <c r="H338" i="8" s="1"/>
  <c r="I346" i="8"/>
  <c r="I338" i="8" s="1"/>
  <c r="F345" i="8"/>
  <c r="F337" i="8" s="1"/>
  <c r="G337" i="8"/>
  <c r="H345" i="8"/>
  <c r="H337" i="8" s="1"/>
  <c r="I345" i="8"/>
  <c r="I337" i="8" s="1"/>
  <c r="F344" i="8"/>
  <c r="F336" i="8" s="1"/>
  <c r="G336" i="8"/>
  <c r="H344" i="8"/>
  <c r="H336" i="8" s="1"/>
  <c r="I344" i="8"/>
  <c r="I336" i="8" s="1"/>
  <c r="F343" i="8"/>
  <c r="F335" i="8" s="1"/>
  <c r="G335" i="8"/>
  <c r="H343" i="8"/>
  <c r="H335" i="8" s="1"/>
  <c r="I343" i="8"/>
  <c r="I335" i="8" s="1"/>
  <c r="F342" i="8"/>
  <c r="F334" i="8" s="1"/>
  <c r="H342" i="8"/>
  <c r="H334" i="8" s="1"/>
  <c r="I342" i="8"/>
  <c r="I334" i="8" s="1"/>
  <c r="F341" i="8"/>
  <c r="F333" i="8" s="1"/>
  <c r="I341" i="8"/>
  <c r="I333" i="8" s="1"/>
  <c r="F340" i="8"/>
  <c r="F332" i="8" s="1"/>
  <c r="H340" i="8"/>
  <c r="H332" i="8" s="1"/>
  <c r="I340" i="8"/>
  <c r="I332" i="8" s="1"/>
  <c r="E346" i="8"/>
  <c r="E338" i="8" s="1"/>
  <c r="E345" i="8"/>
  <c r="E337" i="8" s="1"/>
  <c r="E344" i="8"/>
  <c r="E336" i="8" s="1"/>
  <c r="E343" i="8"/>
  <c r="E335" i="8" s="1"/>
  <c r="E342" i="8"/>
  <c r="E334" i="8" s="1"/>
  <c r="E341" i="8"/>
  <c r="E333" i="8" s="1"/>
  <c r="E340" i="8"/>
  <c r="E332" i="8" s="1"/>
  <c r="D386" i="8" l="1"/>
  <c r="D385" i="8"/>
  <c r="D384" i="8"/>
  <c r="D383" i="8"/>
  <c r="D382" i="8"/>
  <c r="D381" i="8"/>
  <c r="D380" i="8"/>
  <c r="I379" i="8"/>
  <c r="H379" i="8"/>
  <c r="G379" i="8"/>
  <c r="F379" i="8"/>
  <c r="E379" i="8"/>
  <c r="D378" i="8"/>
  <c r="D377" i="8"/>
  <c r="D376" i="8"/>
  <c r="D375" i="8"/>
  <c r="D374" i="8"/>
  <c r="D373" i="8"/>
  <c r="D372" i="8"/>
  <c r="I371" i="8"/>
  <c r="H371" i="8"/>
  <c r="G371" i="8"/>
  <c r="F371" i="8"/>
  <c r="E371" i="8"/>
  <c r="I338" i="10"/>
  <c r="I330" i="10" s="1"/>
  <c r="J338" i="10"/>
  <c r="J330" i="10" s="1"/>
  <c r="G339" i="10"/>
  <c r="G331" i="10" s="1"/>
  <c r="G340" i="10"/>
  <c r="G332" i="10" s="1"/>
  <c r="G341" i="10"/>
  <c r="G333" i="10" s="1"/>
  <c r="G342" i="10"/>
  <c r="G334" i="10" s="1"/>
  <c r="G343" i="10"/>
  <c r="G335" i="10" s="1"/>
  <c r="G338" i="10"/>
  <c r="G330" i="10" s="1"/>
  <c r="F339" i="10"/>
  <c r="F331" i="10" s="1"/>
  <c r="F340" i="10"/>
  <c r="F332" i="10" s="1"/>
  <c r="F341" i="10"/>
  <c r="F333" i="10" s="1"/>
  <c r="F342" i="10"/>
  <c r="F334" i="10" s="1"/>
  <c r="F343" i="10"/>
  <c r="F335" i="10" s="1"/>
  <c r="F338" i="10"/>
  <c r="F330" i="10" s="1"/>
  <c r="E341" i="10"/>
  <c r="E333" i="10" s="1"/>
  <c r="E342" i="10"/>
  <c r="E334" i="10" s="1"/>
  <c r="E343" i="10"/>
  <c r="E335" i="10" s="1"/>
  <c r="E340" i="10"/>
  <c r="E332" i="10" s="1"/>
  <c r="D383" i="10"/>
  <c r="D382" i="10"/>
  <c r="D381" i="10"/>
  <c r="D380" i="10"/>
  <c r="D379" i="10"/>
  <c r="D378" i="10"/>
  <c r="D377" i="10"/>
  <c r="J376" i="10"/>
  <c r="I376" i="10"/>
  <c r="H376" i="10"/>
  <c r="G376" i="10"/>
  <c r="F376" i="10"/>
  <c r="E376" i="10"/>
  <c r="H368" i="10"/>
  <c r="D375" i="10"/>
  <c r="D374" i="10"/>
  <c r="D373" i="10"/>
  <c r="D372" i="10"/>
  <c r="D371" i="10"/>
  <c r="D370" i="10"/>
  <c r="D369" i="10"/>
  <c r="J368" i="10"/>
  <c r="I368" i="10"/>
  <c r="G368" i="10"/>
  <c r="F368" i="10"/>
  <c r="E368" i="10"/>
  <c r="D376" i="10" l="1"/>
  <c r="D379" i="8"/>
  <c r="D371" i="8"/>
  <c r="D368" i="10"/>
  <c r="H410" i="10" l="1"/>
  <c r="I208" i="12"/>
  <c r="H208" i="12"/>
  <c r="G208" i="12"/>
  <c r="F208" i="12"/>
  <c r="E208" i="12"/>
  <c r="J805" i="10"/>
  <c r="I805" i="10"/>
  <c r="H805" i="10"/>
  <c r="G805" i="10"/>
  <c r="F805" i="10"/>
  <c r="E805" i="10"/>
  <c r="H641" i="10"/>
  <c r="H625" i="10"/>
  <c r="G28" i="12"/>
  <c r="G20" i="12"/>
  <c r="G44" i="12"/>
  <c r="H131" i="10"/>
  <c r="G134" i="8"/>
  <c r="G94" i="8"/>
  <c r="G356" i="8"/>
  <c r="I131" i="10"/>
  <c r="H609" i="10" l="1"/>
  <c r="G78" i="8"/>
  <c r="G12" i="12"/>
  <c r="I797" i="10"/>
  <c r="H797" i="10"/>
  <c r="D805" i="10"/>
  <c r="F797" i="10"/>
  <c r="J797" i="10"/>
  <c r="G797" i="10"/>
  <c r="H353" i="10"/>
  <c r="D157" i="10"/>
  <c r="D83" i="10"/>
  <c r="H107" i="10"/>
  <c r="H99" i="10"/>
  <c r="F17" i="11" l="1"/>
  <c r="G17" i="11"/>
  <c r="H17" i="11"/>
  <c r="I17" i="11"/>
  <c r="F16" i="11"/>
  <c r="G16" i="11"/>
  <c r="H16" i="11"/>
  <c r="I16" i="11"/>
  <c r="F15" i="11"/>
  <c r="G15" i="11"/>
  <c r="H15" i="11"/>
  <c r="I15" i="11"/>
  <c r="F14" i="11"/>
  <c r="G14" i="11"/>
  <c r="H14" i="11"/>
  <c r="I14" i="11"/>
  <c r="F13" i="11"/>
  <c r="G13" i="11"/>
  <c r="H13" i="11"/>
  <c r="I13" i="11"/>
  <c r="F12" i="11"/>
  <c r="H12" i="11"/>
  <c r="I12" i="11"/>
  <c r="F11" i="11"/>
  <c r="E12" i="11"/>
  <c r="E13" i="11"/>
  <c r="D13" i="11" s="1"/>
  <c r="E14" i="11"/>
  <c r="D14" i="11" s="1"/>
  <c r="E15" i="11"/>
  <c r="E16" i="11"/>
  <c r="E17" i="11"/>
  <c r="E11" i="11"/>
  <c r="I58" i="11"/>
  <c r="H58" i="11"/>
  <c r="G58" i="11"/>
  <c r="F58" i="11"/>
  <c r="E58" i="11"/>
  <c r="D65" i="11"/>
  <c r="D64" i="11"/>
  <c r="D62" i="11"/>
  <c r="D60" i="11"/>
  <c r="D59" i="11"/>
  <c r="F491" i="10"/>
  <c r="G491" i="10"/>
  <c r="H491" i="10"/>
  <c r="I491" i="10"/>
  <c r="J491" i="10"/>
  <c r="E491" i="10"/>
  <c r="D492" i="10"/>
  <c r="D493" i="10"/>
  <c r="D494" i="10"/>
  <c r="D495" i="10"/>
  <c r="D496" i="10"/>
  <c r="D497" i="10"/>
  <c r="D498" i="10"/>
  <c r="E501" i="10"/>
  <c r="F501" i="10"/>
  <c r="G501" i="10"/>
  <c r="H501" i="10"/>
  <c r="I501" i="10"/>
  <c r="J501" i="10"/>
  <c r="E502" i="10"/>
  <c r="F502" i="10"/>
  <c r="G502" i="10"/>
  <c r="H502" i="10"/>
  <c r="I502" i="10"/>
  <c r="J502" i="10"/>
  <c r="E503" i="10"/>
  <c r="F503" i="10"/>
  <c r="G503" i="10"/>
  <c r="H503" i="10"/>
  <c r="I503" i="10"/>
  <c r="J503" i="10"/>
  <c r="E504" i="10"/>
  <c r="F504" i="10"/>
  <c r="G504" i="10"/>
  <c r="H504" i="10"/>
  <c r="I504" i="10"/>
  <c r="J504" i="10"/>
  <c r="E505" i="10"/>
  <c r="F505" i="10"/>
  <c r="G505" i="10"/>
  <c r="H505" i="10"/>
  <c r="I505" i="10"/>
  <c r="J505" i="10"/>
  <c r="E506" i="10"/>
  <c r="F506" i="10"/>
  <c r="G506" i="10"/>
  <c r="H506" i="10"/>
  <c r="I506" i="10"/>
  <c r="J506" i="10"/>
  <c r="E507" i="10"/>
  <c r="F507" i="10"/>
  <c r="G507" i="10"/>
  <c r="H507" i="10"/>
  <c r="I507" i="10"/>
  <c r="J507" i="10"/>
  <c r="I10" i="11" l="1"/>
  <c r="D506" i="10"/>
  <c r="I500" i="10"/>
  <c r="D502" i="10"/>
  <c r="F500" i="10"/>
  <c r="D505" i="10"/>
  <c r="G500" i="10"/>
  <c r="D504" i="10"/>
  <c r="J500" i="10"/>
  <c r="D507" i="10"/>
  <c r="D58" i="11"/>
  <c r="D501" i="10"/>
  <c r="H500" i="10"/>
  <c r="D491" i="10"/>
  <c r="D503" i="10"/>
  <c r="E500" i="10"/>
  <c r="D500" i="10" l="1"/>
  <c r="D610" i="10"/>
  <c r="D611" i="10"/>
  <c r="D612" i="10"/>
  <c r="D613" i="10"/>
  <c r="G12" i="11"/>
  <c r="G43" i="11"/>
  <c r="D609" i="10"/>
  <c r="F416" i="10"/>
  <c r="G416" i="10"/>
  <c r="H416" i="10"/>
  <c r="I416" i="10"/>
  <c r="J416" i="10"/>
  <c r="F415" i="10"/>
  <c r="G415" i="10"/>
  <c r="H415" i="10"/>
  <c r="I415" i="10"/>
  <c r="J415" i="10"/>
  <c r="F414" i="10"/>
  <c r="G414" i="10"/>
  <c r="H414" i="10"/>
  <c r="I414" i="10"/>
  <c r="J414" i="10"/>
  <c r="F413" i="10"/>
  <c r="G413" i="10"/>
  <c r="H413" i="10"/>
  <c r="I413" i="10"/>
  <c r="J413" i="10"/>
  <c r="F412" i="10"/>
  <c r="G412" i="10"/>
  <c r="H412" i="10"/>
  <c r="I412" i="10"/>
  <c r="J412" i="10"/>
  <c r="F411" i="10"/>
  <c r="G411" i="10"/>
  <c r="H411" i="10"/>
  <c r="I411" i="10"/>
  <c r="J411" i="10"/>
  <c r="E416" i="10"/>
  <c r="E411" i="10"/>
  <c r="E412" i="10"/>
  <c r="E413" i="10"/>
  <c r="E414" i="10"/>
  <c r="E415" i="10"/>
  <c r="F410" i="10"/>
  <c r="G410" i="10"/>
  <c r="I410" i="10"/>
  <c r="J410" i="10"/>
  <c r="E410" i="10"/>
  <c r="J417" i="10"/>
  <c r="I417" i="10"/>
  <c r="H417" i="10"/>
  <c r="G417" i="10"/>
  <c r="F417" i="10"/>
  <c r="E417" i="10"/>
  <c r="D424" i="10"/>
  <c r="D423" i="10"/>
  <c r="D422" i="10"/>
  <c r="D421" i="10"/>
  <c r="D420" i="10"/>
  <c r="D419" i="10"/>
  <c r="D418" i="10"/>
  <c r="D124" i="10"/>
  <c r="D125" i="10"/>
  <c r="D126" i="10"/>
  <c r="D127" i="10"/>
  <c r="D128" i="10"/>
  <c r="D129" i="10"/>
  <c r="D123" i="10"/>
  <c r="F419" i="8"/>
  <c r="G419" i="8"/>
  <c r="H419" i="8"/>
  <c r="I419" i="8"/>
  <c r="E419" i="8"/>
  <c r="F418" i="8"/>
  <c r="G418" i="8"/>
  <c r="H418" i="8"/>
  <c r="I418" i="8"/>
  <c r="E418" i="8"/>
  <c r="F417" i="8"/>
  <c r="G417" i="8"/>
  <c r="H417" i="8"/>
  <c r="I417" i="8"/>
  <c r="E417" i="8"/>
  <c r="F416" i="8"/>
  <c r="G416" i="8"/>
  <c r="H416" i="8"/>
  <c r="I416" i="8"/>
  <c r="E416" i="8"/>
  <c r="F415" i="8"/>
  <c r="G415" i="8"/>
  <c r="H415" i="8"/>
  <c r="I415" i="8"/>
  <c r="E415" i="8"/>
  <c r="F414" i="8"/>
  <c r="E414" i="8"/>
  <c r="F413" i="8"/>
  <c r="E413" i="8"/>
  <c r="D427" i="8"/>
  <c r="D426" i="8"/>
  <c r="D425" i="8"/>
  <c r="D424" i="8"/>
  <c r="D423" i="8"/>
  <c r="G11" i="11" l="1"/>
  <c r="G10" i="11" s="1"/>
  <c r="D416" i="10"/>
  <c r="D410" i="10"/>
  <c r="D415" i="10"/>
  <c r="D411" i="10"/>
  <c r="I409" i="10"/>
  <c r="F409" i="10"/>
  <c r="E409" i="10"/>
  <c r="D413" i="10"/>
  <c r="D412" i="10"/>
  <c r="D414" i="10"/>
  <c r="J409" i="10"/>
  <c r="H409" i="10"/>
  <c r="G409" i="10"/>
  <c r="D417" i="10"/>
  <c r="L420" i="8"/>
  <c r="L412" i="8"/>
  <c r="F420" i="8"/>
  <c r="E420" i="8"/>
  <c r="F412" i="8"/>
  <c r="E412" i="8"/>
  <c r="D419" i="8"/>
  <c r="D418" i="8"/>
  <c r="D417" i="8"/>
  <c r="D416" i="8"/>
  <c r="D415" i="8"/>
  <c r="D55" i="8"/>
  <c r="D409" i="10" l="1"/>
  <c r="L11" i="30"/>
  <c r="D42" i="30"/>
  <c r="D41" i="30"/>
  <c r="D40" i="30"/>
  <c r="D39" i="30"/>
  <c r="D38" i="30"/>
  <c r="D37" i="30"/>
  <c r="D36" i="30"/>
  <c r="L35" i="30"/>
  <c r="I35" i="30"/>
  <c r="H35" i="30"/>
  <c r="G35" i="30"/>
  <c r="F35" i="30"/>
  <c r="E35" i="30"/>
  <c r="D34" i="30"/>
  <c r="D33" i="30"/>
  <c r="D32" i="30"/>
  <c r="D31" i="30"/>
  <c r="D30" i="30"/>
  <c r="D29" i="30"/>
  <c r="D28" i="30"/>
  <c r="I27" i="30"/>
  <c r="H27" i="30"/>
  <c r="G27" i="30"/>
  <c r="F27" i="30"/>
  <c r="E27" i="30"/>
  <c r="I18" i="30"/>
  <c r="G18" i="30"/>
  <c r="F18" i="30"/>
  <c r="I17" i="30"/>
  <c r="H17" i="30"/>
  <c r="G17" i="30"/>
  <c r="E17" i="30"/>
  <c r="I16" i="30"/>
  <c r="G16" i="30"/>
  <c r="I15" i="30"/>
  <c r="H15" i="30"/>
  <c r="G15" i="30"/>
  <c r="F15" i="30"/>
  <c r="I14" i="30"/>
  <c r="H14" i="30"/>
  <c r="G14" i="30"/>
  <c r="I13" i="30"/>
  <c r="H13" i="30"/>
  <c r="E13" i="30"/>
  <c r="G12" i="30"/>
  <c r="F12" i="30"/>
  <c r="E12" i="30"/>
  <c r="H18" i="30"/>
  <c r="E18" i="30"/>
  <c r="F17" i="30"/>
  <c r="H16" i="30"/>
  <c r="F16" i="30"/>
  <c r="E16" i="30"/>
  <c r="E15" i="30"/>
  <c r="F14" i="30"/>
  <c r="F13" i="30"/>
  <c r="I12" i="30"/>
  <c r="L19" i="30" l="1"/>
  <c r="D35" i="30"/>
  <c r="D14" i="30"/>
  <c r="D27" i="30"/>
  <c r="D18" i="30"/>
  <c r="D17" i="30"/>
  <c r="D16" i="30"/>
  <c r="H12" i="30"/>
  <c r="H11" i="30" s="1"/>
  <c r="G13" i="30"/>
  <c r="G11" i="30" s="1"/>
  <c r="E14" i="30"/>
  <c r="E11" i="30" s="1"/>
  <c r="I11" i="30"/>
  <c r="D15" i="30"/>
  <c r="F11" i="30"/>
  <c r="D13" i="30"/>
  <c r="L159" i="8"/>
  <c r="D12" i="30" l="1"/>
  <c r="D11" i="30" s="1"/>
  <c r="G70" i="8" l="1"/>
  <c r="E70" i="8" l="1"/>
  <c r="I71" i="8"/>
  <c r="I72" i="8"/>
  <c r="I73" i="8"/>
  <c r="I74" i="8"/>
  <c r="I75" i="8"/>
  <c r="I76" i="8"/>
  <c r="H71" i="8"/>
  <c r="H72" i="8"/>
  <c r="H73" i="8"/>
  <c r="H74" i="8"/>
  <c r="H75" i="8"/>
  <c r="H76" i="8"/>
  <c r="G71" i="8"/>
  <c r="G72" i="8"/>
  <c r="G73" i="8"/>
  <c r="G74" i="8"/>
  <c r="G75" i="8"/>
  <c r="G76" i="8"/>
  <c r="H70" i="8"/>
  <c r="I70" i="8"/>
  <c r="F71" i="8"/>
  <c r="F72" i="8"/>
  <c r="F73" i="8"/>
  <c r="F74" i="8"/>
  <c r="F75" i="8"/>
  <c r="F76" i="8"/>
  <c r="F70" i="8"/>
  <c r="E71" i="8"/>
  <c r="E72" i="8"/>
  <c r="E73" i="8"/>
  <c r="E74" i="8"/>
  <c r="E75" i="8"/>
  <c r="E76" i="8"/>
  <c r="L133" i="8" l="1"/>
  <c r="F81" i="10"/>
  <c r="F73" i="10" s="1"/>
  <c r="G81" i="10"/>
  <c r="G73" i="10" s="1"/>
  <c r="H81" i="10"/>
  <c r="H73" i="10" s="1"/>
  <c r="I81" i="10"/>
  <c r="I73" i="10" s="1"/>
  <c r="J81" i="10"/>
  <c r="J73" i="10" s="1"/>
  <c r="F80" i="10"/>
  <c r="F72" i="10" s="1"/>
  <c r="G80" i="10"/>
  <c r="G72" i="10" s="1"/>
  <c r="H80" i="10"/>
  <c r="H72" i="10" s="1"/>
  <c r="I80" i="10"/>
  <c r="I72" i="10" s="1"/>
  <c r="J80" i="10"/>
  <c r="J72" i="10" s="1"/>
  <c r="F75" i="10"/>
  <c r="F67" i="10" s="1"/>
  <c r="G75" i="10"/>
  <c r="G67" i="10" s="1"/>
  <c r="H75" i="10"/>
  <c r="H67" i="10" s="1"/>
  <c r="I75" i="10"/>
  <c r="I67" i="10" s="1"/>
  <c r="J75" i="10"/>
  <c r="J67" i="10" s="1"/>
  <c r="F76" i="10"/>
  <c r="F68" i="10" s="1"/>
  <c r="G76" i="10"/>
  <c r="G68" i="10" s="1"/>
  <c r="H76" i="10"/>
  <c r="H68" i="10" s="1"/>
  <c r="I76" i="10"/>
  <c r="I68" i="10" s="1"/>
  <c r="J76" i="10"/>
  <c r="J68" i="10" s="1"/>
  <c r="F77" i="10"/>
  <c r="F69" i="10" s="1"/>
  <c r="G77" i="10"/>
  <c r="G69" i="10" s="1"/>
  <c r="H77" i="10"/>
  <c r="H69" i="10" s="1"/>
  <c r="I77" i="10"/>
  <c r="I69" i="10" s="1"/>
  <c r="J77" i="10"/>
  <c r="J69" i="10" s="1"/>
  <c r="F78" i="10"/>
  <c r="F70" i="10" s="1"/>
  <c r="G78" i="10"/>
  <c r="G70" i="10" s="1"/>
  <c r="H78" i="10"/>
  <c r="H70" i="10" s="1"/>
  <c r="I78" i="10"/>
  <c r="I70" i="10" s="1"/>
  <c r="J78" i="10"/>
  <c r="J70" i="10" s="1"/>
  <c r="F79" i="10"/>
  <c r="F71" i="10" s="1"/>
  <c r="G79" i="10"/>
  <c r="G71" i="10" s="1"/>
  <c r="H79" i="10"/>
  <c r="H71" i="10" s="1"/>
  <c r="I79" i="10"/>
  <c r="I71" i="10" s="1"/>
  <c r="J79" i="10"/>
  <c r="J71" i="10" s="1"/>
  <c r="E75" i="10"/>
  <c r="E67" i="10" s="1"/>
  <c r="E76" i="10"/>
  <c r="E68" i="10" s="1"/>
  <c r="E77" i="10"/>
  <c r="E69" i="10" s="1"/>
  <c r="E78" i="10"/>
  <c r="E70" i="10" s="1"/>
  <c r="E79" i="10"/>
  <c r="E71" i="10" s="1"/>
  <c r="E80" i="10"/>
  <c r="E72" i="10" s="1"/>
  <c r="E81" i="10"/>
  <c r="E73" i="10" s="1"/>
  <c r="D132" i="10"/>
  <c r="D133" i="10"/>
  <c r="D134" i="10"/>
  <c r="D135" i="10"/>
  <c r="D136" i="10"/>
  <c r="D137" i="10"/>
  <c r="D131" i="10"/>
  <c r="F74" i="10" l="1"/>
  <c r="D73" i="10"/>
  <c r="D72" i="10"/>
  <c r="D71" i="10"/>
  <c r="D69" i="10"/>
  <c r="D68" i="10"/>
  <c r="D67" i="10"/>
  <c r="D70" i="10"/>
  <c r="D476" i="10"/>
  <c r="D477" i="10"/>
  <c r="D478" i="10"/>
  <c r="D479" i="10"/>
  <c r="D480" i="10"/>
  <c r="D481" i="10"/>
  <c r="D482" i="10"/>
  <c r="H312" i="10"/>
  <c r="D312" i="10" s="1"/>
  <c r="H314" i="10"/>
  <c r="H315" i="10"/>
  <c r="H316" i="10"/>
  <c r="H317" i="10"/>
  <c r="H318" i="10"/>
  <c r="D114" i="12" l="1"/>
  <c r="F108" i="12" l="1"/>
  <c r="L316" i="8" l="1"/>
  <c r="L315" i="8"/>
  <c r="L314" i="8"/>
  <c r="E127" i="12" l="1"/>
  <c r="E128" i="12"/>
  <c r="I316" i="8"/>
  <c r="I314" i="8" s="1"/>
  <c r="H316" i="8"/>
  <c r="H314" i="8" s="1"/>
  <c r="G316" i="8"/>
  <c r="G314" i="8" s="1"/>
  <c r="F316" i="8"/>
  <c r="D321" i="8"/>
  <c r="D320" i="8"/>
  <c r="D319" i="8"/>
  <c r="D318" i="8"/>
  <c r="D317" i="8"/>
  <c r="D315" i="8"/>
  <c r="E314" i="8"/>
  <c r="H268" i="10"/>
  <c r="G268" i="10"/>
  <c r="F268" i="10"/>
  <c r="E268" i="10"/>
  <c r="H267" i="10"/>
  <c r="G267" i="10"/>
  <c r="F267" i="10"/>
  <c r="E267" i="10"/>
  <c r="H266" i="10"/>
  <c r="G266" i="10"/>
  <c r="F266" i="10"/>
  <c r="E266" i="10"/>
  <c r="H265" i="10"/>
  <c r="G265" i="10"/>
  <c r="F265" i="10"/>
  <c r="E265" i="10"/>
  <c r="G264" i="10"/>
  <c r="F264" i="10"/>
  <c r="E264" i="10"/>
  <c r="H263" i="10"/>
  <c r="G263" i="10"/>
  <c r="F263" i="10"/>
  <c r="E263" i="10"/>
  <c r="H264" i="10"/>
  <c r="F313" i="10"/>
  <c r="F311" i="10" s="1"/>
  <c r="E313" i="10"/>
  <c r="E311" i="10" s="1"/>
  <c r="D318" i="10"/>
  <c r="D317" i="10"/>
  <c r="D316" i="10"/>
  <c r="D315" i="10"/>
  <c r="D314" i="10"/>
  <c r="J311" i="10"/>
  <c r="I311" i="10"/>
  <c r="H311" i="10"/>
  <c r="G311" i="10"/>
  <c r="D316" i="8" l="1"/>
  <c r="D314" i="8" s="1"/>
  <c r="F314" i="8"/>
  <c r="D313" i="10"/>
  <c r="D311" i="10" s="1"/>
  <c r="G67" i="12"/>
  <c r="D329" i="8" l="1"/>
  <c r="D328" i="8"/>
  <c r="D327" i="8"/>
  <c r="D326" i="8"/>
  <c r="D325" i="8"/>
  <c r="D324" i="8"/>
  <c r="D323" i="8"/>
  <c r="I322" i="8"/>
  <c r="H322" i="8"/>
  <c r="G322" i="8"/>
  <c r="F322" i="8"/>
  <c r="E322" i="8"/>
  <c r="H269" i="10"/>
  <c r="H262" i="10" s="1"/>
  <c r="D326" i="10"/>
  <c r="D325" i="10"/>
  <c r="D324" i="10"/>
  <c r="D323" i="10"/>
  <c r="D322" i="10"/>
  <c r="D321" i="10"/>
  <c r="D320" i="10"/>
  <c r="J319" i="10"/>
  <c r="I319" i="10"/>
  <c r="H319" i="10"/>
  <c r="G319" i="10"/>
  <c r="F319" i="10"/>
  <c r="E319" i="10"/>
  <c r="D322" i="8" l="1"/>
  <c r="D319" i="10"/>
  <c r="D625" i="10"/>
  <c r="D17" i="10" l="1"/>
  <c r="J302" i="10" l="1"/>
  <c r="I302" i="10"/>
  <c r="H302" i="10"/>
  <c r="G302" i="10"/>
  <c r="F302" i="10"/>
  <c r="E302" i="10"/>
  <c r="D309" i="10"/>
  <c r="D308" i="10"/>
  <c r="D307" i="10"/>
  <c r="D306" i="10"/>
  <c r="D305" i="10"/>
  <c r="D304" i="10"/>
  <c r="D303" i="10"/>
  <c r="F267" i="8"/>
  <c r="F268" i="8"/>
  <c r="F269" i="8"/>
  <c r="F270" i="8"/>
  <c r="F271" i="8"/>
  <c r="F272" i="8"/>
  <c r="F266" i="8"/>
  <c r="I267" i="8"/>
  <c r="I268" i="8"/>
  <c r="I269" i="8"/>
  <c r="I270" i="8"/>
  <c r="I271" i="8"/>
  <c r="I272" i="8"/>
  <c r="H267" i="8"/>
  <c r="H268" i="8"/>
  <c r="H269" i="8"/>
  <c r="H270" i="8"/>
  <c r="H271" i="8"/>
  <c r="H272" i="8"/>
  <c r="H266" i="8"/>
  <c r="I266" i="8"/>
  <c r="G267" i="8"/>
  <c r="G268" i="8"/>
  <c r="G269" i="8"/>
  <c r="G270" i="8"/>
  <c r="G271" i="8"/>
  <c r="G272" i="8"/>
  <c r="G266" i="8"/>
  <c r="I305" i="8"/>
  <c r="H305" i="8"/>
  <c r="G305" i="8"/>
  <c r="F305" i="8"/>
  <c r="E305" i="8"/>
  <c r="D306" i="8"/>
  <c r="D307" i="8"/>
  <c r="D308" i="8"/>
  <c r="D309" i="8"/>
  <c r="D310" i="8"/>
  <c r="D312" i="8"/>
  <c r="D311" i="8"/>
  <c r="D302" i="10" l="1"/>
  <c r="D305" i="8"/>
  <c r="H337" i="10"/>
  <c r="H329" i="10" s="1"/>
  <c r="G340" i="8"/>
  <c r="G332" i="8" s="1"/>
  <c r="I166" i="8" l="1"/>
  <c r="H166" i="8"/>
  <c r="G166" i="8"/>
  <c r="F166" i="8"/>
  <c r="E166" i="8"/>
  <c r="I165" i="8"/>
  <c r="H165" i="8"/>
  <c r="G165" i="8"/>
  <c r="F165" i="8"/>
  <c r="E165" i="8"/>
  <c r="I164" i="8"/>
  <c r="H164" i="8"/>
  <c r="G164" i="8"/>
  <c r="F164" i="8"/>
  <c r="E164" i="8"/>
  <c r="I163" i="8"/>
  <c r="H163" i="8"/>
  <c r="G163" i="8"/>
  <c r="F163" i="8"/>
  <c r="E163" i="8"/>
  <c r="I162" i="8"/>
  <c r="H162" i="8"/>
  <c r="G162" i="8"/>
  <c r="F162" i="8"/>
  <c r="E162" i="8"/>
  <c r="I161" i="8"/>
  <c r="H161" i="8"/>
  <c r="F161" i="8"/>
  <c r="E161" i="8"/>
  <c r="I788" i="10" l="1"/>
  <c r="I780" i="10"/>
  <c r="I772" i="10"/>
  <c r="I771" i="10"/>
  <c r="I770" i="10"/>
  <c r="I769" i="10"/>
  <c r="I768" i="10"/>
  <c r="I767" i="10"/>
  <c r="I766" i="10"/>
  <c r="I765" i="10"/>
  <c r="I755" i="10"/>
  <c r="I754" i="10"/>
  <c r="I753" i="10"/>
  <c r="I752" i="10"/>
  <c r="I751" i="10"/>
  <c r="I750" i="10"/>
  <c r="I749" i="10"/>
  <c r="I748" i="10"/>
  <c r="I730" i="10"/>
  <c r="I729" i="10"/>
  <c r="I696" i="10" s="1"/>
  <c r="I728" i="10"/>
  <c r="I695" i="10" s="1"/>
  <c r="I727" i="10"/>
  <c r="I694" i="10" s="1"/>
  <c r="I726" i="10"/>
  <c r="I693" i="10" s="1"/>
  <c r="I725" i="10"/>
  <c r="I724" i="10"/>
  <c r="I691" i="10" s="1"/>
  <c r="I723" i="10"/>
  <c r="I690" i="10" s="1"/>
  <c r="I713" i="10"/>
  <c r="I705" i="10"/>
  <c r="I697" i="10"/>
  <c r="I680" i="10"/>
  <c r="I672" i="10"/>
  <c r="I664" i="10"/>
  <c r="I656" i="10"/>
  <c r="I648" i="10"/>
  <c r="I640" i="10"/>
  <c r="I632" i="10"/>
  <c r="I624" i="10"/>
  <c r="I616" i="10"/>
  <c r="I582" i="10"/>
  <c r="I573" i="10"/>
  <c r="I565" i="10"/>
  <c r="I557" i="10"/>
  <c r="I549" i="10"/>
  <c r="I542" i="10"/>
  <c r="I532" i="10"/>
  <c r="I524" i="10"/>
  <c r="I516" i="10"/>
  <c r="I508" i="10"/>
  <c r="I475" i="10"/>
  <c r="I467" i="10"/>
  <c r="I459" i="10"/>
  <c r="I451" i="10"/>
  <c r="I450" i="10"/>
  <c r="I442" i="10" s="1"/>
  <c r="I449" i="10"/>
  <c r="I441" i="10" s="1"/>
  <c r="I448" i="10"/>
  <c r="I440" i="10" s="1"/>
  <c r="I447" i="10"/>
  <c r="I439" i="10" s="1"/>
  <c r="I446" i="10"/>
  <c r="I438" i="10" s="1"/>
  <c r="I445" i="10"/>
  <c r="I437" i="10" s="1"/>
  <c r="I444" i="10"/>
  <c r="I436" i="10" s="1"/>
  <c r="I360" i="10"/>
  <c r="I352" i="10"/>
  <c r="I344" i="10"/>
  <c r="I336" i="10"/>
  <c r="I294" i="10"/>
  <c r="I286" i="10"/>
  <c r="I278" i="10"/>
  <c r="I270" i="10"/>
  <c r="I269" i="10" s="1"/>
  <c r="I268" i="10" s="1"/>
  <c r="I267" i="10" s="1"/>
  <c r="I266" i="10" s="1"/>
  <c r="I265" i="10" s="1"/>
  <c r="I245" i="10"/>
  <c r="I237" i="10"/>
  <c r="I229" i="10"/>
  <c r="I221" i="10"/>
  <c r="I180" i="10"/>
  <c r="I172" i="10"/>
  <c r="I164" i="10"/>
  <c r="I147" i="10"/>
  <c r="I146" i="10"/>
  <c r="I145" i="10"/>
  <c r="I144" i="10"/>
  <c r="I143" i="10"/>
  <c r="I142" i="10"/>
  <c r="I141" i="10"/>
  <c r="I140" i="10"/>
  <c r="I130" i="10"/>
  <c r="I122" i="10"/>
  <c r="I114" i="10"/>
  <c r="I106" i="10"/>
  <c r="I98" i="10"/>
  <c r="I90" i="10"/>
  <c r="I82" i="10"/>
  <c r="I57" i="10"/>
  <c r="I49" i="10"/>
  <c r="I41" i="10"/>
  <c r="I32" i="10"/>
  <c r="I24" i="10"/>
  <c r="I16" i="10"/>
  <c r="I15" i="10"/>
  <c r="I14" i="10"/>
  <c r="I13" i="10"/>
  <c r="I12" i="10"/>
  <c r="I11" i="10"/>
  <c r="I10" i="10"/>
  <c r="I9" i="10"/>
  <c r="I431" i="10" l="1"/>
  <c r="I428" i="10"/>
  <c r="I432" i="10"/>
  <c r="I430" i="10"/>
  <c r="I429" i="10"/>
  <c r="I604" i="10"/>
  <c r="I822" i="10"/>
  <c r="I328" i="10"/>
  <c r="I8" i="10"/>
  <c r="I74" i="10"/>
  <c r="I213" i="10"/>
  <c r="I139" i="10"/>
  <c r="I443" i="10"/>
  <c r="I264" i="10"/>
  <c r="I263" i="10" s="1"/>
  <c r="I392" i="10"/>
  <c r="I602" i="10"/>
  <c r="I722" i="10"/>
  <c r="I828" i="10"/>
  <c r="I601" i="10"/>
  <c r="I605" i="10"/>
  <c r="I823" i="10"/>
  <c r="I827" i="10"/>
  <c r="I156" i="10"/>
  <c r="I66" i="10"/>
  <c r="I600" i="10"/>
  <c r="I764" i="10"/>
  <c r="I826" i="10"/>
  <c r="I435" i="10"/>
  <c r="I603" i="10"/>
  <c r="I825" i="10"/>
  <c r="I541" i="10"/>
  <c r="I692" i="10"/>
  <c r="I689" i="10" s="1"/>
  <c r="E765" i="10"/>
  <c r="E766" i="10"/>
  <c r="E767" i="10"/>
  <c r="E768" i="10"/>
  <c r="E769" i="10"/>
  <c r="E770" i="10"/>
  <c r="E771" i="10"/>
  <c r="H443" i="10"/>
  <c r="H142" i="10"/>
  <c r="H147" i="10"/>
  <c r="D148" i="10"/>
  <c r="I426" i="10" l="1"/>
  <c r="I427" i="10"/>
  <c r="I831" i="10" s="1"/>
  <c r="I599" i="10"/>
  <c r="I598" i="10" s="1"/>
  <c r="I833" i="10"/>
  <c r="I836" i="10"/>
  <c r="I834" i="10"/>
  <c r="I835" i="10"/>
  <c r="I262" i="10"/>
  <c r="I824" i="10"/>
  <c r="I832" i="10" s="1"/>
  <c r="G101" i="8"/>
  <c r="I425" i="10" l="1"/>
  <c r="I830" i="10"/>
  <c r="I829" i="10" s="1"/>
  <c r="I821" i="10"/>
  <c r="H15" i="10"/>
  <c r="H14" i="10"/>
  <c r="H13" i="10"/>
  <c r="H12" i="10"/>
  <c r="H11" i="10"/>
  <c r="H9" i="10"/>
  <c r="L191" i="12"/>
  <c r="L183" i="12"/>
  <c r="L175" i="12"/>
  <c r="L167" i="12"/>
  <c r="L158" i="12"/>
  <c r="L150" i="12"/>
  <c r="L133" i="12"/>
  <c r="L116" i="12"/>
  <c r="L108" i="12"/>
  <c r="L100" i="12"/>
  <c r="L92" i="12"/>
  <c r="G117" i="11" l="1"/>
  <c r="G217" i="8" l="1"/>
  <c r="E223" i="8"/>
  <c r="E222" i="8"/>
  <c r="E221" i="8"/>
  <c r="E220" i="8"/>
  <c r="E219" i="8"/>
  <c r="F223" i="8"/>
  <c r="E218" i="8"/>
  <c r="I218" i="8"/>
  <c r="I219" i="8"/>
  <c r="I220" i="8"/>
  <c r="I221" i="8"/>
  <c r="I222" i="8"/>
  <c r="I223" i="8"/>
  <c r="H223" i="8"/>
  <c r="H222" i="8"/>
  <c r="H220" i="8"/>
  <c r="H218" i="8"/>
  <c r="H219" i="8"/>
  <c r="H221" i="8"/>
  <c r="F219" i="8"/>
  <c r="F220" i="8"/>
  <c r="F221" i="8"/>
  <c r="F222" i="8"/>
  <c r="F218" i="8"/>
  <c r="G281" i="8"/>
  <c r="K44" i="20" l="1"/>
  <c r="J44" i="20"/>
  <c r="I44" i="20"/>
  <c r="H44" i="20"/>
  <c r="F18" i="8"/>
  <c r="D220" i="8" l="1"/>
  <c r="F217" i="8"/>
  <c r="E217" i="8"/>
  <c r="I217" i="8"/>
  <c r="I216" i="8" s="1"/>
  <c r="H217" i="8"/>
  <c r="D218" i="8"/>
  <c r="D222" i="8"/>
  <c r="D217" i="8" l="1"/>
  <c r="H216" i="8"/>
  <c r="F216" i="8"/>
  <c r="D223" i="8"/>
  <c r="E216" i="8"/>
  <c r="D221" i="8"/>
  <c r="G216" i="8"/>
  <c r="D219" i="8"/>
  <c r="D216" i="8" l="1"/>
  <c r="E691" i="10"/>
  <c r="E692" i="10"/>
  <c r="E693" i="10"/>
  <c r="E694" i="10"/>
  <c r="E695" i="10"/>
  <c r="E696" i="10"/>
  <c r="E690" i="10"/>
  <c r="H42" i="10" l="1"/>
  <c r="E542" i="10" l="1"/>
  <c r="F542" i="10"/>
  <c r="E543" i="10"/>
  <c r="F543" i="10"/>
  <c r="E544" i="10"/>
  <c r="F544" i="10"/>
  <c r="E545" i="10"/>
  <c r="F545" i="10"/>
  <c r="E546" i="10"/>
  <c r="F546" i="10"/>
  <c r="E547" i="10"/>
  <c r="F547" i="10"/>
  <c r="E548" i="10"/>
  <c r="F548" i="10"/>
  <c r="H542" i="10"/>
  <c r="H599" i="10" s="1"/>
  <c r="J542" i="10"/>
  <c r="H543" i="10"/>
  <c r="J543" i="10"/>
  <c r="H544" i="10"/>
  <c r="J544" i="10"/>
  <c r="H545" i="10"/>
  <c r="J545" i="10"/>
  <c r="H546" i="10"/>
  <c r="J546" i="10"/>
  <c r="H547" i="10"/>
  <c r="J547" i="10"/>
  <c r="H548" i="10"/>
  <c r="J548" i="10"/>
  <c r="G543" i="10"/>
  <c r="G544" i="10"/>
  <c r="G545" i="10"/>
  <c r="G546" i="10"/>
  <c r="G547" i="10"/>
  <c r="G548" i="10"/>
  <c r="G542" i="10"/>
  <c r="H604" i="10" l="1"/>
  <c r="H603" i="10"/>
  <c r="H605" i="10"/>
  <c r="H601" i="10"/>
  <c r="H602" i="10"/>
  <c r="H600" i="10"/>
  <c r="E117" i="11"/>
  <c r="F117" i="11"/>
  <c r="E118" i="11"/>
  <c r="E119" i="11"/>
  <c r="E120" i="11"/>
  <c r="E121" i="11"/>
  <c r="E122" i="11"/>
  <c r="E123" i="11"/>
  <c r="H117" i="11"/>
  <c r="I117" i="11"/>
  <c r="H118" i="11"/>
  <c r="I118" i="11"/>
  <c r="H119" i="11"/>
  <c r="I119" i="11"/>
  <c r="H120" i="11"/>
  <c r="I120" i="11"/>
  <c r="H121" i="11"/>
  <c r="I121" i="11"/>
  <c r="H122" i="11"/>
  <c r="I122" i="11"/>
  <c r="H123" i="11"/>
  <c r="I123" i="11"/>
  <c r="G120" i="11"/>
  <c r="G121" i="11"/>
  <c r="G122" i="11"/>
  <c r="G123" i="11"/>
  <c r="E76" i="11"/>
  <c r="F76" i="11"/>
  <c r="E77" i="11"/>
  <c r="F77" i="11"/>
  <c r="E78" i="11"/>
  <c r="F78" i="11"/>
  <c r="E79" i="11"/>
  <c r="F79" i="11"/>
  <c r="E80" i="11"/>
  <c r="F80" i="11"/>
  <c r="E81" i="11"/>
  <c r="F81" i="11"/>
  <c r="E82" i="11"/>
  <c r="F82" i="11"/>
  <c r="H76" i="11"/>
  <c r="I76" i="11"/>
  <c r="H77" i="11"/>
  <c r="I77" i="11"/>
  <c r="H78" i="11"/>
  <c r="I78" i="11"/>
  <c r="H79" i="11"/>
  <c r="I79" i="11"/>
  <c r="H80" i="11"/>
  <c r="I80" i="11"/>
  <c r="H81" i="11"/>
  <c r="I81" i="11"/>
  <c r="H82" i="11"/>
  <c r="I82" i="11"/>
  <c r="G77" i="11"/>
  <c r="G78" i="11"/>
  <c r="G79" i="11"/>
  <c r="G80" i="11"/>
  <c r="G81" i="11"/>
  <c r="G82" i="11"/>
  <c r="G76" i="11"/>
  <c r="G175" i="11" l="1"/>
  <c r="G179" i="11"/>
  <c r="E178" i="11"/>
  <c r="E174" i="11"/>
  <c r="I179" i="11"/>
  <c r="I175" i="11"/>
  <c r="H180" i="11"/>
  <c r="H178" i="11"/>
  <c r="H176" i="11"/>
  <c r="H18" i="15" s="1"/>
  <c r="H174" i="11"/>
  <c r="H16" i="15" s="1"/>
  <c r="E179" i="11"/>
  <c r="E177" i="11"/>
  <c r="E175" i="11"/>
  <c r="I178" i="11"/>
  <c r="I174" i="11"/>
  <c r="I177" i="11"/>
  <c r="F180" i="11"/>
  <c r="F178" i="11"/>
  <c r="F176" i="11"/>
  <c r="F174" i="11"/>
  <c r="E180" i="11"/>
  <c r="E176" i="11"/>
  <c r="G174" i="11"/>
  <c r="I180" i="11"/>
  <c r="I176" i="11"/>
  <c r="G177" i="11"/>
  <c r="H179" i="11"/>
  <c r="H177" i="11"/>
  <c r="H175" i="11"/>
  <c r="H17" i="15" s="1"/>
  <c r="G178" i="11"/>
  <c r="G180" i="11"/>
  <c r="G22" i="15" s="1"/>
  <c r="G176" i="11"/>
  <c r="D176" i="11" s="1"/>
  <c r="F179" i="11"/>
  <c r="F177" i="11"/>
  <c r="F175" i="11"/>
  <c r="D54" i="11"/>
  <c r="D53" i="11"/>
  <c r="D52" i="11"/>
  <c r="I50" i="11"/>
  <c r="H50" i="11"/>
  <c r="G50" i="11"/>
  <c r="F50" i="11"/>
  <c r="E50" i="11"/>
  <c r="D178" i="11" l="1"/>
  <c r="D177" i="11"/>
  <c r="D179" i="11"/>
  <c r="D180" i="11"/>
  <c r="D50" i="11"/>
  <c r="D77" i="11"/>
  <c r="D81" i="11"/>
  <c r="D78" i="11"/>
  <c r="D80" i="11"/>
  <c r="D79" i="11"/>
  <c r="D76" i="11"/>
  <c r="D795" i="10" l="1"/>
  <c r="D794" i="10"/>
  <c r="D793" i="10"/>
  <c r="D792" i="10"/>
  <c r="D791" i="10"/>
  <c r="D790" i="10"/>
  <c r="D789" i="10"/>
  <c r="J788" i="10"/>
  <c r="H788" i="10"/>
  <c r="G788" i="10"/>
  <c r="F788" i="10"/>
  <c r="E788" i="10"/>
  <c r="D788" i="10" l="1"/>
  <c r="E723" i="10" l="1"/>
  <c r="E151" i="12"/>
  <c r="E152" i="12"/>
  <c r="E153" i="12"/>
  <c r="E154" i="12"/>
  <c r="E155" i="12"/>
  <c r="E156" i="12"/>
  <c r="E157" i="12"/>
  <c r="F151" i="12"/>
  <c r="F152" i="12"/>
  <c r="F153" i="12"/>
  <c r="F154" i="12"/>
  <c r="F155" i="12"/>
  <c r="F156" i="12"/>
  <c r="F157" i="12"/>
  <c r="H151" i="12"/>
  <c r="I151" i="12"/>
  <c r="H152" i="12"/>
  <c r="I152" i="12"/>
  <c r="H153" i="12"/>
  <c r="I153" i="12"/>
  <c r="H154" i="12"/>
  <c r="I154" i="12"/>
  <c r="H155" i="12"/>
  <c r="I155" i="12"/>
  <c r="H156" i="12"/>
  <c r="I156" i="12"/>
  <c r="H157" i="12"/>
  <c r="I157" i="12"/>
  <c r="G152" i="12"/>
  <c r="G153" i="12"/>
  <c r="G154" i="12"/>
  <c r="G155" i="12"/>
  <c r="G156" i="12"/>
  <c r="G157" i="12"/>
  <c r="G151" i="12"/>
  <c r="G168" i="12" l="1"/>
  <c r="G403" i="8"/>
  <c r="E116" i="12" l="1"/>
  <c r="F128" i="12"/>
  <c r="F129" i="12"/>
  <c r="F130" i="12"/>
  <c r="F131" i="12"/>
  <c r="F132" i="12"/>
  <c r="E99" i="12"/>
  <c r="E93" i="12"/>
  <c r="E94" i="12"/>
  <c r="E226" i="12" s="1"/>
  <c r="E95" i="12"/>
  <c r="E227" i="12" s="1"/>
  <c r="F32" i="18" s="1"/>
  <c r="E96" i="12"/>
  <c r="E97" i="12"/>
  <c r="E98" i="12"/>
  <c r="G93" i="12"/>
  <c r="H93" i="12"/>
  <c r="I93" i="12"/>
  <c r="G94" i="12"/>
  <c r="H94" i="12"/>
  <c r="I94" i="12"/>
  <c r="G95" i="12"/>
  <c r="H95" i="12"/>
  <c r="I95" i="12"/>
  <c r="G96" i="12"/>
  <c r="H96" i="12"/>
  <c r="I96" i="12"/>
  <c r="G97" i="12"/>
  <c r="H97" i="12"/>
  <c r="I97" i="12"/>
  <c r="G98" i="12"/>
  <c r="H98" i="12"/>
  <c r="I98" i="12"/>
  <c r="G99" i="12"/>
  <c r="H99" i="12"/>
  <c r="I99" i="12"/>
  <c r="F94" i="12"/>
  <c r="F95" i="12"/>
  <c r="F96" i="12"/>
  <c r="F97" i="12"/>
  <c r="F98" i="12"/>
  <c r="F99" i="12"/>
  <c r="F93" i="12"/>
  <c r="E748" i="10"/>
  <c r="F748" i="10"/>
  <c r="G748" i="10"/>
  <c r="E749" i="10"/>
  <c r="F749" i="10"/>
  <c r="G749" i="10"/>
  <c r="E750" i="10"/>
  <c r="D750" i="10" s="1"/>
  <c r="F750" i="10"/>
  <c r="G750" i="10"/>
  <c r="E751" i="10"/>
  <c r="F751" i="10"/>
  <c r="G751" i="10"/>
  <c r="E752" i="10"/>
  <c r="F752" i="10"/>
  <c r="G752" i="10"/>
  <c r="E753" i="10"/>
  <c r="F753" i="10"/>
  <c r="G753" i="10"/>
  <c r="E754" i="10"/>
  <c r="D754" i="10" s="1"/>
  <c r="F754" i="10"/>
  <c r="G754" i="10"/>
  <c r="J748" i="10"/>
  <c r="J749" i="10"/>
  <c r="J750" i="10"/>
  <c r="J751" i="10"/>
  <c r="J752" i="10"/>
  <c r="J753" i="10"/>
  <c r="J754" i="10"/>
  <c r="H749" i="10"/>
  <c r="H750" i="10"/>
  <c r="H751" i="10"/>
  <c r="H752" i="10"/>
  <c r="H753" i="10"/>
  <c r="H754" i="10"/>
  <c r="H748" i="10"/>
  <c r="D751" i="10" l="1"/>
  <c r="D752" i="10"/>
  <c r="E822" i="10"/>
  <c r="D748" i="10"/>
  <c r="D747" i="10" s="1"/>
  <c r="D753" i="10"/>
  <c r="D749" i="10"/>
  <c r="E823" i="10"/>
  <c r="E32" i="18"/>
  <c r="G169" i="12"/>
  <c r="G170" i="12"/>
  <c r="G171" i="12"/>
  <c r="G172" i="12"/>
  <c r="G173" i="12"/>
  <c r="G174" i="12"/>
  <c r="D190" i="12"/>
  <c r="D189" i="12"/>
  <c r="D188" i="12"/>
  <c r="D187" i="12"/>
  <c r="D186" i="12"/>
  <c r="D185" i="12"/>
  <c r="D184" i="12"/>
  <c r="I183" i="12"/>
  <c r="H183" i="12"/>
  <c r="G183" i="12"/>
  <c r="F183" i="12"/>
  <c r="D183" i="12" l="1"/>
  <c r="D134" i="12"/>
  <c r="E132" i="12"/>
  <c r="E131" i="12"/>
  <c r="E130" i="12"/>
  <c r="E229" i="12" s="1"/>
  <c r="H32" i="18" s="1"/>
  <c r="E129" i="12"/>
  <c r="F148" i="11"/>
  <c r="D271" i="10"/>
  <c r="D115" i="10"/>
  <c r="D116" i="10"/>
  <c r="D117" i="10"/>
  <c r="D107" i="10"/>
  <c r="D108" i="10"/>
  <c r="D109" i="10"/>
  <c r="D20" i="8"/>
  <c r="H43" i="10" l="1"/>
  <c r="E444" i="10"/>
  <c r="E436" i="10" s="1"/>
  <c r="F444" i="10"/>
  <c r="F436" i="10" s="1"/>
  <c r="G444" i="10"/>
  <c r="G436" i="10" s="1"/>
  <c r="E445" i="10"/>
  <c r="E437" i="10" s="1"/>
  <c r="F445" i="10"/>
  <c r="F437" i="10" s="1"/>
  <c r="G445" i="10"/>
  <c r="G437" i="10" s="1"/>
  <c r="E446" i="10"/>
  <c r="E438" i="10" s="1"/>
  <c r="F446" i="10"/>
  <c r="F438" i="10" s="1"/>
  <c r="G446" i="10"/>
  <c r="G438" i="10" s="1"/>
  <c r="E447" i="10"/>
  <c r="E439" i="10" s="1"/>
  <c r="F447" i="10"/>
  <c r="F439" i="10" s="1"/>
  <c r="G447" i="10"/>
  <c r="G439" i="10" s="1"/>
  <c r="E448" i="10"/>
  <c r="E440" i="10" s="1"/>
  <c r="F448" i="10"/>
  <c r="F440" i="10" s="1"/>
  <c r="G448" i="10"/>
  <c r="G440" i="10" s="1"/>
  <c r="E449" i="10"/>
  <c r="E441" i="10" s="1"/>
  <c r="F449" i="10"/>
  <c r="F441" i="10" s="1"/>
  <c r="G449" i="10"/>
  <c r="G441" i="10" s="1"/>
  <c r="E450" i="10"/>
  <c r="E442" i="10" s="1"/>
  <c r="F450" i="10"/>
  <c r="F442" i="10" s="1"/>
  <c r="G450" i="10"/>
  <c r="G442" i="10" s="1"/>
  <c r="J444" i="10"/>
  <c r="J436" i="10" s="1"/>
  <c r="J445" i="10"/>
  <c r="J437" i="10" s="1"/>
  <c r="J446" i="10"/>
  <c r="J438" i="10" s="1"/>
  <c r="J447" i="10"/>
  <c r="J439" i="10" s="1"/>
  <c r="J448" i="10"/>
  <c r="J440" i="10" s="1"/>
  <c r="J449" i="10"/>
  <c r="J441" i="10" s="1"/>
  <c r="J450" i="10"/>
  <c r="J442" i="10" s="1"/>
  <c r="D149" i="10"/>
  <c r="D150" i="10"/>
  <c r="D76" i="10"/>
  <c r="D84" i="10"/>
  <c r="D85" i="10"/>
  <c r="D91" i="10"/>
  <c r="D92" i="10"/>
  <c r="D93" i="10"/>
  <c r="D99" i="10"/>
  <c r="D100" i="10"/>
  <c r="D101" i="10"/>
  <c r="D437" i="10" l="1"/>
  <c r="F605" i="10"/>
  <c r="J604" i="10"/>
  <c r="J600" i="10"/>
  <c r="E605" i="10"/>
  <c r="G603" i="10"/>
  <c r="F602" i="10"/>
  <c r="E601" i="10"/>
  <c r="G599" i="10"/>
  <c r="J605" i="10"/>
  <c r="E604" i="10"/>
  <c r="F601" i="10"/>
  <c r="J603" i="10"/>
  <c r="J599" i="10"/>
  <c r="G604" i="10"/>
  <c r="F603" i="10"/>
  <c r="E602" i="10"/>
  <c r="G600" i="10"/>
  <c r="F599" i="10"/>
  <c r="J601" i="10"/>
  <c r="G602" i="10"/>
  <c r="J602" i="10"/>
  <c r="G605" i="10"/>
  <c r="F604" i="10"/>
  <c r="E603" i="10"/>
  <c r="G601" i="10"/>
  <c r="F600" i="10"/>
  <c r="E599" i="10"/>
  <c r="E600" i="10"/>
  <c r="D445" i="10"/>
  <c r="H156" i="10"/>
  <c r="D77" i="10"/>
  <c r="D75" i="10"/>
  <c r="D173" i="10"/>
  <c r="D174" i="10"/>
  <c r="D175" i="10"/>
  <c r="D181" i="10"/>
  <c r="D182" i="10"/>
  <c r="D183" i="10"/>
  <c r="H286" i="10"/>
  <c r="D599" i="10" l="1"/>
  <c r="D601" i="10"/>
  <c r="D603" i="10"/>
  <c r="D436" i="10"/>
  <c r="D602" i="10"/>
  <c r="D604" i="10"/>
  <c r="D605" i="10"/>
  <c r="D600" i="10"/>
  <c r="F126" i="12"/>
  <c r="D80" i="12"/>
  <c r="G10" i="12" l="1"/>
  <c r="E148" i="11"/>
  <c r="G148" i="11"/>
  <c r="H148" i="11"/>
  <c r="I148" i="11"/>
  <c r="D149" i="11"/>
  <c r="D150" i="11"/>
  <c r="D151" i="11"/>
  <c r="D152" i="11"/>
  <c r="D153" i="11"/>
  <c r="D154" i="11"/>
  <c r="D155" i="11"/>
  <c r="D158" i="11"/>
  <c r="D159" i="11"/>
  <c r="D160" i="11"/>
  <c r="D164" i="11"/>
  <c r="D163" i="11"/>
  <c r="D162" i="11"/>
  <c r="D161" i="11"/>
  <c r="I157" i="11"/>
  <c r="H157" i="11"/>
  <c r="G157" i="11"/>
  <c r="F157" i="11"/>
  <c r="E157" i="11"/>
  <c r="E75" i="11"/>
  <c r="F75" i="11"/>
  <c r="H75" i="11"/>
  <c r="I75" i="11"/>
  <c r="G75" i="11"/>
  <c r="H132" i="11" l="1"/>
  <c r="D142" i="11"/>
  <c r="E132" i="11"/>
  <c r="F132" i="11"/>
  <c r="D139" i="11"/>
  <c r="I132" i="11"/>
  <c r="D135" i="11"/>
  <c r="G132" i="11"/>
  <c r="D137" i="11"/>
  <c r="D136" i="11"/>
  <c r="D148" i="11"/>
  <c r="D138" i="11"/>
  <c r="D134" i="11"/>
  <c r="D133" i="11"/>
  <c r="D157" i="11"/>
  <c r="D408" i="8"/>
  <c r="D132" i="11" l="1"/>
  <c r="G143" i="8"/>
  <c r="G144" i="8"/>
  <c r="E12" i="8"/>
  <c r="F12" i="8"/>
  <c r="G12" i="8"/>
  <c r="H12" i="8"/>
  <c r="E13" i="8"/>
  <c r="E14" i="8"/>
  <c r="F14" i="8"/>
  <c r="G14" i="8"/>
  <c r="H14" i="8"/>
  <c r="F15" i="8"/>
  <c r="E16" i="8"/>
  <c r="F16" i="8"/>
  <c r="G16" i="8"/>
  <c r="H16" i="8"/>
  <c r="F17" i="8"/>
  <c r="E18" i="8"/>
  <c r="G18" i="8"/>
  <c r="H18" i="8"/>
  <c r="I12" i="8"/>
  <c r="I14" i="8"/>
  <c r="I16" i="8"/>
  <c r="I18" i="8"/>
  <c r="F19" i="8"/>
  <c r="F13" i="8"/>
  <c r="L69" i="8" l="1"/>
  <c r="G69" i="8"/>
  <c r="G331" i="8"/>
  <c r="D633" i="10"/>
  <c r="D634" i="10"/>
  <c r="D635" i="10"/>
  <c r="D626" i="10"/>
  <c r="D627" i="10"/>
  <c r="H608" i="10" l="1"/>
  <c r="D453" i="10"/>
  <c r="D454" i="10"/>
  <c r="D452" i="10"/>
  <c r="D363" i="10"/>
  <c r="D364" i="10"/>
  <c r="D362" i="10"/>
  <c r="D361" i="10"/>
  <c r="D279" i="10"/>
  <c r="D295" i="10"/>
  <c r="D239" i="10"/>
  <c r="D238" i="10"/>
  <c r="D222" i="10"/>
  <c r="H221" i="10"/>
  <c r="D230" i="10"/>
  <c r="D246" i="10"/>
  <c r="D26" i="10"/>
  <c r="D27" i="10"/>
  <c r="D18" i="10"/>
  <c r="D19" i="10"/>
  <c r="F724" i="10" l="1"/>
  <c r="F691" i="10" s="1"/>
  <c r="G724" i="10"/>
  <c r="G691" i="10" s="1"/>
  <c r="H724" i="10"/>
  <c r="H691" i="10" s="1"/>
  <c r="J724" i="10"/>
  <c r="J691" i="10" s="1"/>
  <c r="E725" i="10"/>
  <c r="E824" i="10" s="1"/>
  <c r="F725" i="10"/>
  <c r="F692" i="10" s="1"/>
  <c r="G725" i="10"/>
  <c r="G692" i="10" s="1"/>
  <c r="H725" i="10"/>
  <c r="H692" i="10" s="1"/>
  <c r="J725" i="10"/>
  <c r="J692" i="10" s="1"/>
  <c r="E726" i="10"/>
  <c r="E825" i="10" s="1"/>
  <c r="F726" i="10"/>
  <c r="F693" i="10" s="1"/>
  <c r="G726" i="10"/>
  <c r="G693" i="10" s="1"/>
  <c r="H726" i="10"/>
  <c r="H693" i="10" s="1"/>
  <c r="J726" i="10"/>
  <c r="J693" i="10" s="1"/>
  <c r="E727" i="10"/>
  <c r="F727" i="10"/>
  <c r="F694" i="10" s="1"/>
  <c r="G727" i="10"/>
  <c r="G694" i="10" s="1"/>
  <c r="H727" i="10"/>
  <c r="H694" i="10" s="1"/>
  <c r="J727" i="10"/>
  <c r="J694" i="10" s="1"/>
  <c r="E728" i="10"/>
  <c r="F728" i="10"/>
  <c r="F695" i="10" s="1"/>
  <c r="G728" i="10"/>
  <c r="G695" i="10" s="1"/>
  <c r="H728" i="10"/>
  <c r="H695" i="10" s="1"/>
  <c r="J728" i="10"/>
  <c r="J695" i="10" s="1"/>
  <c r="E729" i="10"/>
  <c r="F729" i="10"/>
  <c r="F696" i="10" s="1"/>
  <c r="G729" i="10"/>
  <c r="G696" i="10" s="1"/>
  <c r="H729" i="10"/>
  <c r="H696" i="10" s="1"/>
  <c r="J696" i="10"/>
  <c r="F723" i="10"/>
  <c r="F690" i="10" s="1"/>
  <c r="G723" i="10"/>
  <c r="G690" i="10" s="1"/>
  <c r="H723" i="10"/>
  <c r="H690" i="10" s="1"/>
  <c r="J723" i="10"/>
  <c r="J690" i="10" s="1"/>
  <c r="H573" i="10"/>
  <c r="E221" i="10"/>
  <c r="F221" i="10"/>
  <c r="G221" i="10"/>
  <c r="J221" i="10"/>
  <c r="D223" i="10"/>
  <c r="D224" i="10"/>
  <c r="D225" i="10"/>
  <c r="D226" i="10"/>
  <c r="E140" i="10"/>
  <c r="E42" i="10"/>
  <c r="F141" i="10"/>
  <c r="G141" i="10"/>
  <c r="H141" i="10"/>
  <c r="H427" i="10" s="1"/>
  <c r="J141" i="10"/>
  <c r="F142" i="10"/>
  <c r="G142" i="10"/>
  <c r="J142" i="10"/>
  <c r="F143" i="10"/>
  <c r="G143" i="10"/>
  <c r="H143" i="10"/>
  <c r="J143" i="10"/>
  <c r="F144" i="10"/>
  <c r="G144" i="10"/>
  <c r="H144" i="10"/>
  <c r="J144" i="10"/>
  <c r="F145" i="10"/>
  <c r="G145" i="10"/>
  <c r="H145" i="10"/>
  <c r="J145" i="10"/>
  <c r="F146" i="10"/>
  <c r="G146" i="10"/>
  <c r="H146" i="10"/>
  <c r="J146" i="10"/>
  <c r="E143" i="10"/>
  <c r="E144" i="10"/>
  <c r="E145" i="10"/>
  <c r="E146" i="10"/>
  <c r="E142" i="10"/>
  <c r="D142" i="10" l="1"/>
  <c r="J66" i="10"/>
  <c r="G66" i="10"/>
  <c r="F66" i="10"/>
  <c r="E66" i="10"/>
  <c r="H66" i="10"/>
  <c r="D163" i="10"/>
  <c r="D159" i="10"/>
  <c r="D160" i="10"/>
  <c r="D161" i="10"/>
  <c r="D162" i="10"/>
  <c r="G582" i="10"/>
  <c r="E582" i="10"/>
  <c r="F582" i="10"/>
  <c r="H213" i="10"/>
  <c r="D448" i="10"/>
  <c r="J582" i="10"/>
  <c r="D449" i="10"/>
  <c r="D446" i="10"/>
  <c r="D215" i="10"/>
  <c r="E213" i="10"/>
  <c r="D447" i="10"/>
  <c r="F557" i="10"/>
  <c r="D589" i="10"/>
  <c r="E557" i="10"/>
  <c r="D584" i="10"/>
  <c r="D588" i="10"/>
  <c r="G557" i="10"/>
  <c r="D583" i="10"/>
  <c r="D585" i="10"/>
  <c r="D587" i="10"/>
  <c r="D561" i="10"/>
  <c r="D560" i="10"/>
  <c r="D559" i="10"/>
  <c r="D558" i="10"/>
  <c r="D218" i="10"/>
  <c r="D217" i="10"/>
  <c r="D219" i="10"/>
  <c r="D220" i="10"/>
  <c r="D216" i="10"/>
  <c r="J213" i="10"/>
  <c r="D56" i="10"/>
  <c r="D55" i="10"/>
  <c r="D54" i="10"/>
  <c r="D52" i="10"/>
  <c r="D51" i="10"/>
  <c r="D50" i="10"/>
  <c r="H57" i="10"/>
  <c r="D58" i="10"/>
  <c r="D59" i="10"/>
  <c r="D60" i="10"/>
  <c r="F42" i="10"/>
  <c r="G42" i="10"/>
  <c r="E43" i="10"/>
  <c r="F43" i="10"/>
  <c r="G43" i="10"/>
  <c r="E44" i="10"/>
  <c r="E428" i="10" s="1"/>
  <c r="F44" i="10"/>
  <c r="G44" i="10"/>
  <c r="E45" i="10"/>
  <c r="F45" i="10"/>
  <c r="G45" i="10"/>
  <c r="E46" i="10"/>
  <c r="F46" i="10"/>
  <c r="G46" i="10"/>
  <c r="E47" i="10"/>
  <c r="F47" i="10"/>
  <c r="G47" i="10"/>
  <c r="E48" i="10"/>
  <c r="F48" i="10"/>
  <c r="G48" i="10"/>
  <c r="H44" i="10"/>
  <c r="H428" i="10" s="1"/>
  <c r="H45" i="10"/>
  <c r="H429" i="10" s="1"/>
  <c r="H46" i="10"/>
  <c r="H430" i="10" s="1"/>
  <c r="H47" i="10"/>
  <c r="H431" i="10" s="1"/>
  <c r="H48" i="10"/>
  <c r="H432" i="10" s="1"/>
  <c r="F213" i="10" l="1"/>
  <c r="D158" i="10"/>
  <c r="D214" i="10"/>
  <c r="D213" i="10" s="1"/>
  <c r="E443" i="10"/>
  <c r="D42" i="10"/>
  <c r="D43" i="10"/>
  <c r="D44" i="10"/>
  <c r="D25" i="10"/>
  <c r="D33" i="10"/>
  <c r="E9" i="10"/>
  <c r="E426" i="10" s="1"/>
  <c r="E12" i="10"/>
  <c r="E13" i="10"/>
  <c r="E14" i="10"/>
  <c r="F9" i="10"/>
  <c r="F10" i="10"/>
  <c r="F11" i="10"/>
  <c r="F12" i="10"/>
  <c r="F13" i="10"/>
  <c r="F14" i="10"/>
  <c r="G9" i="10"/>
  <c r="G10" i="10"/>
  <c r="G11" i="10"/>
  <c r="G12" i="10"/>
  <c r="G13" i="10"/>
  <c r="G14" i="10"/>
  <c r="E15" i="10"/>
  <c r="F15" i="10"/>
  <c r="G15" i="10"/>
  <c r="J9" i="10"/>
  <c r="J10" i="10"/>
  <c r="J11" i="10"/>
  <c r="J12" i="10"/>
  <c r="J13" i="10"/>
  <c r="J14" i="10"/>
  <c r="J15" i="10"/>
  <c r="F8" i="10" l="1"/>
  <c r="E8" i="10"/>
  <c r="H769" i="10" l="1"/>
  <c r="H826" i="10" s="1"/>
  <c r="D562" i="10" l="1"/>
  <c r="D563" i="10"/>
  <c r="D205" i="12"/>
  <c r="D203" i="12"/>
  <c r="D202" i="12"/>
  <c r="I200" i="12"/>
  <c r="H200" i="12"/>
  <c r="F200" i="12"/>
  <c r="D33" i="8"/>
  <c r="D34" i="8"/>
  <c r="D32" i="8"/>
  <c r="D26" i="8"/>
  <c r="D24" i="8"/>
  <c r="D201" i="12" l="1"/>
  <c r="D200" i="12" s="1"/>
  <c r="E200" i="12"/>
  <c r="D711" i="10"/>
  <c r="D186" i="10" l="1"/>
  <c r="D464" i="10" l="1"/>
  <c r="D182" i="12" l="1"/>
  <c r="F191" i="12"/>
  <c r="G191" i="12"/>
  <c r="H191" i="12"/>
  <c r="I191" i="12"/>
  <c r="D192" i="12"/>
  <c r="D193" i="12"/>
  <c r="D194" i="12"/>
  <c r="D195" i="12"/>
  <c r="D196" i="12"/>
  <c r="D197" i="12"/>
  <c r="D198" i="12"/>
  <c r="D191" i="12" l="1"/>
  <c r="D121" i="12"/>
  <c r="J557" i="10" l="1"/>
  <c r="H557" i="10"/>
  <c r="D147" i="11" l="1"/>
  <c r="D564" i="10"/>
  <c r="D557" i="10" s="1"/>
  <c r="D570" i="10"/>
  <c r="E827" i="10"/>
  <c r="E826" i="10"/>
  <c r="D777" i="10"/>
  <c r="D787" i="10"/>
  <c r="D786" i="10"/>
  <c r="D785" i="10"/>
  <c r="D784" i="10"/>
  <c r="D783" i="10"/>
  <c r="D782" i="10"/>
  <c r="D781" i="10"/>
  <c r="J780" i="10"/>
  <c r="H780" i="10"/>
  <c r="G780" i="10"/>
  <c r="F780" i="10"/>
  <c r="E780" i="10"/>
  <c r="E828" i="10" l="1"/>
  <c r="D780" i="10"/>
  <c r="E173" i="12" l="1"/>
  <c r="E230" i="12" s="1"/>
  <c r="I32" i="18" s="1"/>
  <c r="E174" i="12"/>
  <c r="E231" i="12" s="1"/>
  <c r="J32" i="18" s="1"/>
  <c r="D40" i="8" l="1"/>
  <c r="D16" i="8" s="1"/>
  <c r="D57" i="8"/>
  <c r="D90" i="8"/>
  <c r="D98" i="8"/>
  <c r="D106" i="8"/>
  <c r="D114" i="8"/>
  <c r="D130" i="8"/>
  <c r="D138" i="8"/>
  <c r="D155" i="8"/>
  <c r="D172" i="8"/>
  <c r="D180" i="8"/>
  <c r="D188" i="8"/>
  <c r="D229" i="8"/>
  <c r="D237" i="8"/>
  <c r="D245" i="8"/>
  <c r="D253" i="8"/>
  <c r="D278" i="8"/>
  <c r="D286" i="8"/>
  <c r="D302" i="8"/>
  <c r="D353" i="8"/>
  <c r="D360" i="8"/>
  <c r="D368" i="8"/>
  <c r="D82" i="8"/>
  <c r="D74" i="8" l="1"/>
  <c r="D164" i="8"/>
  <c r="D344" i="8"/>
  <c r="D254" i="8" l="1"/>
  <c r="D776" i="10"/>
  <c r="D572" i="10"/>
  <c r="D580" i="10"/>
  <c r="D579" i="10"/>
  <c r="D578" i="10"/>
  <c r="D577" i="10"/>
  <c r="D576" i="10"/>
  <c r="D575" i="10"/>
  <c r="D574" i="10"/>
  <c r="J573" i="10"/>
  <c r="G573" i="10"/>
  <c r="F573" i="10"/>
  <c r="E573" i="10"/>
  <c r="D569" i="10"/>
  <c r="D571" i="10"/>
  <c r="D568" i="10"/>
  <c r="D567" i="10"/>
  <c r="D566" i="10"/>
  <c r="J565" i="10"/>
  <c r="G565" i="10"/>
  <c r="F565" i="10"/>
  <c r="E565" i="10"/>
  <c r="D573" i="10" l="1"/>
  <c r="H565" i="10"/>
  <c r="D565" i="10"/>
  <c r="H74" i="10" l="1"/>
  <c r="D94" i="10" l="1"/>
  <c r="D179" i="12" l="1"/>
  <c r="D461" i="10" l="1"/>
  <c r="J475" i="10" l="1"/>
  <c r="H475" i="10"/>
  <c r="G475" i="10"/>
  <c r="F475" i="10"/>
  <c r="E475" i="10"/>
  <c r="D475" i="10" l="1"/>
  <c r="D46" i="11"/>
  <c r="D44" i="11"/>
  <c r="D43" i="11"/>
  <c r="I42" i="11"/>
  <c r="H42" i="11"/>
  <c r="G42" i="11"/>
  <c r="F42" i="11"/>
  <c r="E42" i="11"/>
  <c r="D42" i="11" l="1"/>
  <c r="J771" i="10"/>
  <c r="J828" i="10" s="1"/>
  <c r="H771" i="10"/>
  <c r="H828" i="10" s="1"/>
  <c r="G771" i="10"/>
  <c r="G828" i="10" s="1"/>
  <c r="F771" i="10"/>
  <c r="F828" i="10" s="1"/>
  <c r="J770" i="10"/>
  <c r="J827" i="10" s="1"/>
  <c r="H770" i="10"/>
  <c r="H827" i="10" s="1"/>
  <c r="G770" i="10"/>
  <c r="G827" i="10" s="1"/>
  <c r="F770" i="10"/>
  <c r="F827" i="10" s="1"/>
  <c r="J769" i="10"/>
  <c r="J826" i="10" s="1"/>
  <c r="G769" i="10"/>
  <c r="G826" i="10" s="1"/>
  <c r="F769" i="10"/>
  <c r="F826" i="10" s="1"/>
  <c r="J768" i="10"/>
  <c r="J825" i="10" s="1"/>
  <c r="H768" i="10"/>
  <c r="H825" i="10" s="1"/>
  <c r="G768" i="10"/>
  <c r="G825" i="10" s="1"/>
  <c r="F768" i="10"/>
  <c r="F825" i="10" s="1"/>
  <c r="J767" i="10"/>
  <c r="J824" i="10" s="1"/>
  <c r="H767" i="10"/>
  <c r="H824" i="10" s="1"/>
  <c r="G767" i="10"/>
  <c r="G824" i="10" s="1"/>
  <c r="F767" i="10"/>
  <c r="F824" i="10" s="1"/>
  <c r="J766" i="10"/>
  <c r="J823" i="10" s="1"/>
  <c r="H766" i="10"/>
  <c r="H823" i="10" s="1"/>
  <c r="G766" i="10"/>
  <c r="G823" i="10" s="1"/>
  <c r="F766" i="10"/>
  <c r="F823" i="10" s="1"/>
  <c r="J765" i="10"/>
  <c r="H765" i="10"/>
  <c r="H822" i="10" s="1"/>
  <c r="G765" i="10"/>
  <c r="F765" i="10"/>
  <c r="D779" i="10"/>
  <c r="D778" i="10"/>
  <c r="D775" i="10"/>
  <c r="D774" i="10"/>
  <c r="D773" i="10"/>
  <c r="J772" i="10"/>
  <c r="H772" i="10"/>
  <c r="G772" i="10"/>
  <c r="F772" i="10"/>
  <c r="E772" i="10"/>
  <c r="I174" i="12"/>
  <c r="H174" i="12"/>
  <c r="F174" i="12"/>
  <c r="F231" i="12" s="1"/>
  <c r="J33" i="18" s="1"/>
  <c r="I173" i="12"/>
  <c r="H173" i="12"/>
  <c r="F173" i="12"/>
  <c r="F230" i="12" s="1"/>
  <c r="I33" i="18" s="1"/>
  <c r="I172" i="12"/>
  <c r="H172" i="12"/>
  <c r="F172" i="12"/>
  <c r="F229" i="12" s="1"/>
  <c r="H33" i="18" s="1"/>
  <c r="I171" i="12"/>
  <c r="H171" i="12"/>
  <c r="F171" i="12"/>
  <c r="F228" i="12" s="1"/>
  <c r="G33" i="18" s="1"/>
  <c r="I170" i="12"/>
  <c r="H170" i="12"/>
  <c r="F170" i="12"/>
  <c r="F227" i="12" s="1"/>
  <c r="F33" i="18" s="1"/>
  <c r="I169" i="12"/>
  <c r="H169" i="12"/>
  <c r="F169" i="12"/>
  <c r="F226" i="12" s="1"/>
  <c r="I168" i="12"/>
  <c r="H168" i="12"/>
  <c r="F168" i="12"/>
  <c r="F225" i="12" s="1"/>
  <c r="D33" i="18" s="1"/>
  <c r="E171" i="12"/>
  <c r="E228" i="12" s="1"/>
  <c r="G32" i="18" s="1"/>
  <c r="I175" i="12"/>
  <c r="H175" i="12"/>
  <c r="G175" i="12"/>
  <c r="F175" i="12"/>
  <c r="E33" i="18" l="1"/>
  <c r="C33" i="18" s="1"/>
  <c r="D823" i="10"/>
  <c r="D824" i="10"/>
  <c r="D826" i="10"/>
  <c r="H821" i="10"/>
  <c r="D825" i="10"/>
  <c r="D827" i="10"/>
  <c r="D828" i="10"/>
  <c r="G167" i="12"/>
  <c r="I167" i="12"/>
  <c r="F167" i="12"/>
  <c r="D171" i="12"/>
  <c r="D765" i="10"/>
  <c r="G764" i="10"/>
  <c r="J764" i="10"/>
  <c r="D767" i="10"/>
  <c r="D769" i="10"/>
  <c r="D771" i="10"/>
  <c r="F764" i="10"/>
  <c r="H764" i="10"/>
  <c r="E764" i="10"/>
  <c r="D766" i="10"/>
  <c r="D169" i="12"/>
  <c r="D177" i="12"/>
  <c r="D173" i="12"/>
  <c r="D181" i="12"/>
  <c r="D168" i="12"/>
  <c r="D176" i="12"/>
  <c r="D170" i="12"/>
  <c r="D178" i="12"/>
  <c r="D180" i="12"/>
  <c r="H167" i="12"/>
  <c r="D768" i="10"/>
  <c r="D770" i="10"/>
  <c r="D772" i="10"/>
  <c r="D172" i="12"/>
  <c r="D174" i="12"/>
  <c r="E175" i="12"/>
  <c r="E167" i="12" l="1"/>
  <c r="D764" i="10"/>
  <c r="D175" i="12"/>
  <c r="D167" i="12"/>
  <c r="D463" i="10"/>
  <c r="D146" i="11" l="1"/>
  <c r="D121" i="8" l="1"/>
  <c r="D137" i="8"/>
  <c r="D586" i="10" l="1"/>
  <c r="D582" i="10" s="1"/>
  <c r="H582" i="10"/>
  <c r="L355" i="8" l="1"/>
  <c r="D131" i="11" l="1"/>
  <c r="D130" i="11"/>
  <c r="D129" i="11"/>
  <c r="D128" i="11"/>
  <c r="D127" i="11"/>
  <c r="D126" i="11"/>
  <c r="D125" i="11"/>
  <c r="I124" i="11"/>
  <c r="H124" i="11"/>
  <c r="G124" i="11"/>
  <c r="E124" i="11"/>
  <c r="D123" i="11"/>
  <c r="D122" i="11"/>
  <c r="D121" i="11"/>
  <c r="D120" i="11"/>
  <c r="D119" i="11"/>
  <c r="D118" i="11"/>
  <c r="D117" i="11"/>
  <c r="I116" i="11"/>
  <c r="H116" i="11"/>
  <c r="G116" i="11"/>
  <c r="F116" i="11"/>
  <c r="E116" i="11"/>
  <c r="J549" i="10"/>
  <c r="H549" i="10"/>
  <c r="G549" i="10"/>
  <c r="F549" i="10"/>
  <c r="E549" i="10"/>
  <c r="D556" i="10"/>
  <c r="D555" i="10"/>
  <c r="D554" i="10"/>
  <c r="D553" i="10"/>
  <c r="D552" i="10"/>
  <c r="D551" i="10"/>
  <c r="D550" i="10"/>
  <c r="J541" i="10"/>
  <c r="H541" i="10"/>
  <c r="G541" i="10"/>
  <c r="F541" i="10"/>
  <c r="E541" i="10"/>
  <c r="D548" i="10"/>
  <c r="D547" i="10"/>
  <c r="D546" i="10"/>
  <c r="D545" i="10"/>
  <c r="D544" i="10"/>
  <c r="D543" i="10"/>
  <c r="D542" i="10"/>
  <c r="D124" i="11" l="1"/>
  <c r="D116" i="11"/>
  <c r="D549" i="10"/>
  <c r="D541" i="10"/>
  <c r="H755" i="10"/>
  <c r="J755" i="10"/>
  <c r="H730" i="10"/>
  <c r="J730" i="10"/>
  <c r="H713" i="10"/>
  <c r="J713" i="10"/>
  <c r="H705" i="10"/>
  <c r="J705" i="10"/>
  <c r="H697" i="10"/>
  <c r="J697" i="10"/>
  <c r="J680" i="10"/>
  <c r="J672" i="10"/>
  <c r="J664" i="10"/>
  <c r="G656" i="10"/>
  <c r="H656" i="10"/>
  <c r="J656" i="10"/>
  <c r="J648" i="10"/>
  <c r="J640" i="10"/>
  <c r="J632" i="10"/>
  <c r="J624" i="10"/>
  <c r="J616" i="10"/>
  <c r="H467" i="10"/>
  <c r="J467" i="10"/>
  <c r="H459" i="10"/>
  <c r="J459" i="10"/>
  <c r="J451" i="10"/>
  <c r="J360" i="10"/>
  <c r="J352" i="10"/>
  <c r="J344" i="10"/>
  <c r="J336" i="10"/>
  <c r="J294" i="10"/>
  <c r="J286" i="10"/>
  <c r="J278" i="10"/>
  <c r="J270" i="10"/>
  <c r="J269" i="10" s="1"/>
  <c r="J432" i="10" s="1"/>
  <c r="J245" i="10"/>
  <c r="J237" i="10"/>
  <c r="J229" i="10"/>
  <c r="J180" i="10"/>
  <c r="J172" i="10"/>
  <c r="J164" i="10"/>
  <c r="J147" i="10"/>
  <c r="H140" i="10"/>
  <c r="H426" i="10" s="1"/>
  <c r="J140" i="10"/>
  <c r="J130" i="10"/>
  <c r="J122" i="10"/>
  <c r="J114" i="10"/>
  <c r="J106" i="10"/>
  <c r="J98" i="10"/>
  <c r="J90" i="10"/>
  <c r="J82" i="10"/>
  <c r="J74" i="10"/>
  <c r="J57" i="10"/>
  <c r="J49" i="10"/>
  <c r="J41" i="10"/>
  <c r="J32" i="10"/>
  <c r="J24" i="10"/>
  <c r="J16" i="10"/>
  <c r="G34" i="11"/>
  <c r="I403" i="8"/>
  <c r="H403" i="8"/>
  <c r="E403" i="8"/>
  <c r="I363" i="8"/>
  <c r="H363" i="8"/>
  <c r="F363" i="8"/>
  <c r="E363" i="8"/>
  <c r="I355" i="8"/>
  <c r="H355" i="8"/>
  <c r="F355" i="8"/>
  <c r="E355" i="8"/>
  <c r="I347" i="8"/>
  <c r="H347" i="8"/>
  <c r="F347" i="8"/>
  <c r="E347" i="8"/>
  <c r="I339" i="8"/>
  <c r="H339" i="8"/>
  <c r="F339" i="8"/>
  <c r="E339" i="8"/>
  <c r="I297" i="8"/>
  <c r="H297" i="8"/>
  <c r="F297" i="8"/>
  <c r="E297" i="8"/>
  <c r="I289" i="8"/>
  <c r="H289" i="8"/>
  <c r="F289" i="8"/>
  <c r="E289" i="8"/>
  <c r="I281" i="8"/>
  <c r="H281" i="8"/>
  <c r="F281" i="8"/>
  <c r="E281" i="8"/>
  <c r="I273" i="8"/>
  <c r="H273" i="8"/>
  <c r="F273" i="8"/>
  <c r="E273" i="8"/>
  <c r="I248" i="8"/>
  <c r="H248" i="8"/>
  <c r="F248" i="8"/>
  <c r="E248" i="8"/>
  <c r="I240" i="8"/>
  <c r="H240" i="8"/>
  <c r="F240" i="8"/>
  <c r="E240" i="8"/>
  <c r="I232" i="8"/>
  <c r="H232" i="8"/>
  <c r="F232" i="8"/>
  <c r="E232" i="8"/>
  <c r="I224" i="8"/>
  <c r="H224" i="8"/>
  <c r="F224" i="8"/>
  <c r="E224" i="8"/>
  <c r="I183" i="8"/>
  <c r="H183" i="8"/>
  <c r="F183" i="8"/>
  <c r="E183" i="8"/>
  <c r="I175" i="8"/>
  <c r="H175" i="8"/>
  <c r="F175" i="8"/>
  <c r="E175" i="8"/>
  <c r="I167" i="8"/>
  <c r="H167" i="8"/>
  <c r="F167" i="8"/>
  <c r="E167" i="8"/>
  <c r="I150" i="8"/>
  <c r="H150" i="8"/>
  <c r="F150" i="8"/>
  <c r="E150" i="8"/>
  <c r="I133" i="8"/>
  <c r="H133" i="8"/>
  <c r="I125" i="8"/>
  <c r="H125" i="8"/>
  <c r="F125" i="8"/>
  <c r="E125" i="8"/>
  <c r="I117" i="8"/>
  <c r="H117" i="8"/>
  <c r="F117" i="8"/>
  <c r="E117" i="8"/>
  <c r="I109" i="8"/>
  <c r="H109" i="8"/>
  <c r="F109" i="8"/>
  <c r="E109" i="8"/>
  <c r="I101" i="8"/>
  <c r="H101" i="8"/>
  <c r="F101" i="8"/>
  <c r="E101" i="8"/>
  <c r="I85" i="8"/>
  <c r="H85" i="8"/>
  <c r="H77" i="8"/>
  <c r="I93" i="8"/>
  <c r="H93" i="8"/>
  <c r="F93" i="8"/>
  <c r="E93" i="8"/>
  <c r="F85" i="8"/>
  <c r="E85" i="8"/>
  <c r="I77" i="8"/>
  <c r="F77" i="8"/>
  <c r="E77" i="8"/>
  <c r="I60" i="8"/>
  <c r="H60" i="8"/>
  <c r="G60" i="8"/>
  <c r="E60" i="8"/>
  <c r="E52" i="8"/>
  <c r="G52" i="8"/>
  <c r="H139" i="10" l="1"/>
  <c r="J156" i="10"/>
  <c r="J268" i="10"/>
  <c r="J431" i="10" s="1"/>
  <c r="J328" i="10"/>
  <c r="J689" i="10"/>
  <c r="J392" i="10"/>
  <c r="H722" i="10"/>
  <c r="J722" i="10"/>
  <c r="J8" i="10"/>
  <c r="J139" i="10"/>
  <c r="J822" i="10"/>
  <c r="J821" i="10" s="1"/>
  <c r="J267" i="10" l="1"/>
  <c r="J430" i="10" s="1"/>
  <c r="J443" i="10"/>
  <c r="H435" i="10"/>
  <c r="D114" i="11"/>
  <c r="D113" i="11"/>
  <c r="D112" i="11"/>
  <c r="D111" i="11"/>
  <c r="D110" i="11"/>
  <c r="D109" i="11"/>
  <c r="D108" i="11"/>
  <c r="I107" i="11"/>
  <c r="H107" i="11"/>
  <c r="G107" i="11"/>
  <c r="F107" i="11"/>
  <c r="E107" i="11"/>
  <c r="J435" i="10" l="1"/>
  <c r="J266" i="10"/>
  <c r="J429" i="10" s="1"/>
  <c r="D107" i="11"/>
  <c r="J265" i="10" l="1"/>
  <c r="J428" i="10" s="1"/>
  <c r="J264" i="10" l="1"/>
  <c r="J427" i="10" s="1"/>
  <c r="D53" i="10"/>
  <c r="D36" i="10"/>
  <c r="D37" i="10"/>
  <c r="D38" i="10"/>
  <c r="D39" i="10"/>
  <c r="D35" i="10"/>
  <c r="J263" i="10" l="1"/>
  <c r="J426" i="10" s="1"/>
  <c r="J262" i="10" l="1"/>
  <c r="D539" i="10"/>
  <c r="D538" i="10"/>
  <c r="D537" i="10"/>
  <c r="D536" i="10"/>
  <c r="D535" i="10"/>
  <c r="D534" i="10"/>
  <c r="D533" i="10"/>
  <c r="J532" i="10"/>
  <c r="H532" i="10"/>
  <c r="G532" i="10"/>
  <c r="F532" i="10"/>
  <c r="E532" i="10"/>
  <c r="J425" i="10" l="1"/>
  <c r="D532" i="10"/>
  <c r="E16" i="10"/>
  <c r="G648" i="10" l="1"/>
  <c r="H648" i="10"/>
  <c r="J836" i="10"/>
  <c r="J835" i="10"/>
  <c r="J834" i="10"/>
  <c r="J833" i="10"/>
  <c r="J830" i="10"/>
  <c r="D641" i="10" l="1"/>
  <c r="E697" i="10" l="1"/>
  <c r="E705" i="10"/>
  <c r="G147" i="8"/>
  <c r="G433" i="8" s="1"/>
  <c r="G148" i="8"/>
  <c r="G149" i="8"/>
  <c r="G435" i="8" s="1"/>
  <c r="G117" i="8"/>
  <c r="G109" i="8"/>
  <c r="G93" i="8"/>
  <c r="G85" i="8"/>
  <c r="E294" i="10"/>
  <c r="F294" i="10"/>
  <c r="G294" i="10"/>
  <c r="H294" i="10"/>
  <c r="E286" i="10"/>
  <c r="F286" i="10"/>
  <c r="G286" i="10"/>
  <c r="E278" i="10"/>
  <c r="F278" i="10"/>
  <c r="G278" i="10"/>
  <c r="H278" i="10"/>
  <c r="E270" i="10"/>
  <c r="F270" i="10"/>
  <c r="G270" i="10"/>
  <c r="H270" i="10"/>
  <c r="E147" i="10"/>
  <c r="F147" i="10"/>
  <c r="G147" i="10"/>
  <c r="E130" i="10"/>
  <c r="F130" i="10"/>
  <c r="G130" i="10"/>
  <c r="H130" i="10"/>
  <c r="E122" i="10"/>
  <c r="F122" i="10"/>
  <c r="G122" i="10"/>
  <c r="H122" i="10"/>
  <c r="E114" i="10"/>
  <c r="F114" i="10"/>
  <c r="G114" i="10"/>
  <c r="H114" i="10"/>
  <c r="E106" i="10"/>
  <c r="F106" i="10"/>
  <c r="G106" i="10"/>
  <c r="H106" i="10"/>
  <c r="E98" i="10"/>
  <c r="F98" i="10"/>
  <c r="G98" i="10"/>
  <c r="H98" i="10"/>
  <c r="E90" i="10"/>
  <c r="F90" i="10"/>
  <c r="G90" i="10"/>
  <c r="E82" i="10"/>
  <c r="F82" i="10"/>
  <c r="G82" i="10"/>
  <c r="H82" i="10"/>
  <c r="E74" i="10"/>
  <c r="G74" i="10"/>
  <c r="E57" i="10"/>
  <c r="F57" i="10"/>
  <c r="G57" i="10"/>
  <c r="E49" i="10"/>
  <c r="F49" i="10"/>
  <c r="G49" i="10"/>
  <c r="H49" i="10"/>
  <c r="F16" i="10"/>
  <c r="G16" i="10"/>
  <c r="H16" i="10"/>
  <c r="D63" i="12" l="1"/>
  <c r="D85" i="12"/>
  <c r="D86" i="12"/>
  <c r="D87" i="12"/>
  <c r="D88" i="12"/>
  <c r="D89" i="12"/>
  <c r="D90" i="12"/>
  <c r="D84" i="12"/>
  <c r="E83" i="12"/>
  <c r="F83" i="12"/>
  <c r="G83" i="12"/>
  <c r="H83" i="12"/>
  <c r="I83" i="12"/>
  <c r="I75" i="12"/>
  <c r="E75" i="12"/>
  <c r="F75" i="12"/>
  <c r="G75" i="12"/>
  <c r="H75" i="12"/>
  <c r="D77" i="12"/>
  <c r="D78" i="12"/>
  <c r="D79" i="12"/>
  <c r="D81" i="12"/>
  <c r="D82" i="12"/>
  <c r="D76" i="12"/>
  <c r="E67" i="12"/>
  <c r="F67" i="12"/>
  <c r="H67" i="12"/>
  <c r="I67" i="12"/>
  <c r="D69" i="12"/>
  <c r="D70" i="12"/>
  <c r="D71" i="12"/>
  <c r="D72" i="12"/>
  <c r="D73" i="12"/>
  <c r="D74" i="12"/>
  <c r="D68" i="12"/>
  <c r="D66" i="12"/>
  <c r="D83" i="12" l="1"/>
  <c r="H689" i="10"/>
  <c r="D67" i="12"/>
  <c r="D75" i="12"/>
  <c r="D78" i="10" l="1"/>
  <c r="H392" i="10"/>
  <c r="H830" i="10" l="1"/>
  <c r="D618" i="10"/>
  <c r="D619" i="10"/>
  <c r="D620" i="10"/>
  <c r="D621" i="10"/>
  <c r="D622" i="10"/>
  <c r="D623" i="10"/>
  <c r="D617" i="10"/>
  <c r="D642" i="10"/>
  <c r="D643" i="10"/>
  <c r="D644" i="10"/>
  <c r="D645" i="10"/>
  <c r="D646" i="10"/>
  <c r="D647" i="10"/>
  <c r="D650" i="10"/>
  <c r="D651" i="10"/>
  <c r="D652" i="10"/>
  <c r="D653" i="10"/>
  <c r="D654" i="10"/>
  <c r="D655" i="10"/>
  <c r="D649" i="10"/>
  <c r="D658" i="10"/>
  <c r="D659" i="10"/>
  <c r="D660" i="10"/>
  <c r="D661" i="10"/>
  <c r="D662" i="10"/>
  <c r="D663" i="10"/>
  <c r="D657" i="10"/>
  <c r="D666" i="10"/>
  <c r="D667" i="10"/>
  <c r="D668" i="10"/>
  <c r="D669" i="10"/>
  <c r="D670" i="10"/>
  <c r="D671" i="10"/>
  <c r="D665" i="10"/>
  <c r="D674" i="10"/>
  <c r="D675" i="10"/>
  <c r="D676" i="10"/>
  <c r="D677" i="10"/>
  <c r="D678" i="10"/>
  <c r="D679" i="10"/>
  <c r="D673" i="10"/>
  <c r="D682" i="10"/>
  <c r="D683" i="10"/>
  <c r="D684" i="10"/>
  <c r="D685" i="10"/>
  <c r="D686" i="10"/>
  <c r="D687" i="10"/>
  <c r="D681" i="10"/>
  <c r="H680" i="10"/>
  <c r="H672" i="10"/>
  <c r="H664" i="10"/>
  <c r="D616" i="10" l="1"/>
  <c r="E680" i="10"/>
  <c r="F680" i="10"/>
  <c r="G680" i="10"/>
  <c r="E672" i="10"/>
  <c r="F672" i="10"/>
  <c r="G672" i="10"/>
  <c r="E664" i="10"/>
  <c r="F664" i="10"/>
  <c r="G664" i="10"/>
  <c r="D680" i="10" l="1"/>
  <c r="D672" i="10"/>
  <c r="D664" i="10"/>
  <c r="J832" i="10"/>
  <c r="J831" i="10"/>
  <c r="J829" i="10" l="1"/>
  <c r="H451" i="10"/>
  <c r="D455" i="10"/>
  <c r="J508" i="10"/>
  <c r="J524" i="10"/>
  <c r="J516" i="10"/>
  <c r="J598" i="10" l="1"/>
  <c r="D526" i="10"/>
  <c r="D527" i="10"/>
  <c r="D528" i="10"/>
  <c r="D529" i="10"/>
  <c r="D530" i="10"/>
  <c r="D531" i="10"/>
  <c r="D525" i="10"/>
  <c r="H524" i="10"/>
  <c r="D518" i="10"/>
  <c r="D519" i="10"/>
  <c r="D520" i="10"/>
  <c r="D521" i="10"/>
  <c r="D522" i="10"/>
  <c r="D523" i="10"/>
  <c r="D517" i="10"/>
  <c r="H516" i="10"/>
  <c r="D510" i="10"/>
  <c r="D511" i="10"/>
  <c r="D512" i="10"/>
  <c r="D513" i="10"/>
  <c r="D514" i="10"/>
  <c r="D515" i="10"/>
  <c r="D509" i="10"/>
  <c r="H508" i="10"/>
  <c r="G508" i="10"/>
  <c r="D166" i="10"/>
  <c r="D167" i="10"/>
  <c r="D168" i="10"/>
  <c r="D169" i="10"/>
  <c r="D170" i="10"/>
  <c r="D171" i="10"/>
  <c r="D165" i="10"/>
  <c r="D273" i="10"/>
  <c r="D274" i="10"/>
  <c r="D275" i="10"/>
  <c r="D276" i="10"/>
  <c r="D277" i="10"/>
  <c r="D272" i="10"/>
  <c r="D281" i="10"/>
  <c r="D282" i="10"/>
  <c r="D283" i="10"/>
  <c r="D284" i="10"/>
  <c r="D285" i="10"/>
  <c r="D280" i="10"/>
  <c r="D288" i="10"/>
  <c r="D289" i="10"/>
  <c r="D290" i="10"/>
  <c r="D291" i="10"/>
  <c r="D292" i="10"/>
  <c r="D293" i="10"/>
  <c r="D287" i="10"/>
  <c r="D297" i="10"/>
  <c r="D298" i="10"/>
  <c r="D299" i="10"/>
  <c r="D300" i="10"/>
  <c r="D301" i="10"/>
  <c r="D296" i="10"/>
  <c r="F428" i="10"/>
  <c r="D337" i="10"/>
  <c r="D286" i="10" l="1"/>
  <c r="D164" i="10"/>
  <c r="D524" i="10"/>
  <c r="D637" i="10"/>
  <c r="D638" i="10"/>
  <c r="D639" i="10"/>
  <c r="D636" i="10"/>
  <c r="H632" i="10"/>
  <c r="H640" i="10"/>
  <c r="D629" i="10"/>
  <c r="D630" i="10"/>
  <c r="D631" i="10"/>
  <c r="D628" i="10"/>
  <c r="H624" i="10"/>
  <c r="H616" i="10"/>
  <c r="D456" i="10"/>
  <c r="D457" i="10"/>
  <c r="D458" i="10"/>
  <c r="F352" i="10"/>
  <c r="G352" i="10"/>
  <c r="H352" i="10"/>
  <c r="E352" i="10"/>
  <c r="F344" i="10"/>
  <c r="G344" i="10"/>
  <c r="H344" i="10"/>
  <c r="E344" i="10"/>
  <c r="D345" i="10"/>
  <c r="D346" i="10"/>
  <c r="D347" i="10"/>
  <c r="D348" i="10"/>
  <c r="D349" i="10"/>
  <c r="D350" i="10"/>
  <c r="D351" i="10"/>
  <c r="D353" i="10"/>
  <c r="D354" i="10"/>
  <c r="D355" i="10"/>
  <c r="D356" i="10"/>
  <c r="D357" i="10"/>
  <c r="D358" i="10"/>
  <c r="D359" i="10"/>
  <c r="D366" i="10"/>
  <c r="D367" i="10"/>
  <c r="D365" i="10"/>
  <c r="H360" i="10"/>
  <c r="H833" i="10"/>
  <c r="H834" i="10"/>
  <c r="H835" i="10"/>
  <c r="G269" i="10"/>
  <c r="H836" i="10"/>
  <c r="H832" i="10" l="1"/>
  <c r="D344" i="10"/>
  <c r="D352" i="10"/>
  <c r="D227" i="10"/>
  <c r="D228" i="10"/>
  <c r="D232" i="10"/>
  <c r="D233" i="10"/>
  <c r="D234" i="10"/>
  <c r="D235" i="10"/>
  <c r="D236" i="10"/>
  <c r="D231" i="10"/>
  <c r="H229" i="10"/>
  <c r="D243" i="10"/>
  <c r="D240" i="10"/>
  <c r="D241" i="10"/>
  <c r="D242" i="10"/>
  <c r="D244" i="10"/>
  <c r="H237" i="10"/>
  <c r="D248" i="10"/>
  <c r="D249" i="10"/>
  <c r="D250" i="10"/>
  <c r="D251" i="10"/>
  <c r="D252" i="10"/>
  <c r="D247" i="10"/>
  <c r="H245" i="10"/>
  <c r="D185" i="10"/>
  <c r="D187" i="10"/>
  <c r="D184" i="10"/>
  <c r="H180" i="10"/>
  <c r="D177" i="10"/>
  <c r="D178" i="10"/>
  <c r="D179" i="10"/>
  <c r="D176" i="10"/>
  <c r="H172" i="10"/>
  <c r="D152" i="10"/>
  <c r="D153" i="10"/>
  <c r="D154" i="10"/>
  <c r="D151" i="10"/>
  <c r="E32" i="10"/>
  <c r="F32" i="10"/>
  <c r="G32" i="10"/>
  <c r="H32" i="10"/>
  <c r="D87" i="10"/>
  <c r="D88" i="10"/>
  <c r="D89" i="10"/>
  <c r="D86" i="10"/>
  <c r="D95" i="10"/>
  <c r="D96" i="10"/>
  <c r="D97" i="10"/>
  <c r="D103" i="10"/>
  <c r="D104" i="10"/>
  <c r="D105" i="10"/>
  <c r="D102" i="10"/>
  <c r="D111" i="10"/>
  <c r="D112" i="10"/>
  <c r="D113" i="10"/>
  <c r="D110" i="10"/>
  <c r="D119" i="10"/>
  <c r="D120" i="10"/>
  <c r="D121" i="10"/>
  <c r="D118" i="10"/>
  <c r="D79" i="10"/>
  <c r="D80" i="10"/>
  <c r="D81" i="10"/>
  <c r="D62" i="10"/>
  <c r="D63" i="10"/>
  <c r="D64" i="10"/>
  <c r="D61" i="10"/>
  <c r="H24" i="10"/>
  <c r="D29" i="10"/>
  <c r="D30" i="10"/>
  <c r="D31" i="10"/>
  <c r="D28" i="10"/>
  <c r="D21" i="10"/>
  <c r="D22" i="10"/>
  <c r="D23" i="10"/>
  <c r="D20" i="10"/>
  <c r="D147" i="10" l="1"/>
  <c r="H164" i="10"/>
  <c r="H831" i="10"/>
  <c r="D221" i="10"/>
  <c r="D57" i="10"/>
  <c r="H598" i="10"/>
  <c r="H8" i="10"/>
  <c r="H41" i="10"/>
  <c r="E429" i="10"/>
  <c r="F429" i="10"/>
  <c r="G429" i="10"/>
  <c r="E430" i="10"/>
  <c r="F430" i="10"/>
  <c r="G430" i="10"/>
  <c r="E431" i="10"/>
  <c r="F431" i="10"/>
  <c r="G431" i="10"/>
  <c r="G432" i="10"/>
  <c r="F427" i="10"/>
  <c r="G427" i="10"/>
  <c r="G428" i="10" l="1"/>
  <c r="D428" i="10" s="1"/>
  <c r="D431" i="10"/>
  <c r="D429" i="10"/>
  <c r="D430" i="10"/>
  <c r="D338" i="10"/>
  <c r="D340" i="10"/>
  <c r="D339" i="10"/>
  <c r="D343" i="10"/>
  <c r="D342" i="10"/>
  <c r="D341" i="10"/>
  <c r="E336" i="10"/>
  <c r="H336" i="10"/>
  <c r="D81" i="8" l="1"/>
  <c r="D336" i="10"/>
  <c r="G355" i="8"/>
  <c r="G347" i="8"/>
  <c r="D362" i="8"/>
  <c r="D361" i="8"/>
  <c r="D359" i="8"/>
  <c r="D358" i="8"/>
  <c r="D357" i="8"/>
  <c r="D356" i="8"/>
  <c r="D354" i="8"/>
  <c r="D352" i="8"/>
  <c r="D351" i="8"/>
  <c r="D350" i="8"/>
  <c r="D349" i="8"/>
  <c r="D348" i="8"/>
  <c r="H328" i="10" l="1"/>
  <c r="D355" i="8"/>
  <c r="D347" i="8"/>
  <c r="D124" i="8"/>
  <c r="D123" i="8"/>
  <c r="D122" i="8"/>
  <c r="D120" i="8"/>
  <c r="D119" i="8"/>
  <c r="D118" i="8"/>
  <c r="D116" i="8"/>
  <c r="D115" i="8"/>
  <c r="D113" i="8"/>
  <c r="D112" i="8"/>
  <c r="D111" i="8"/>
  <c r="D110" i="8"/>
  <c r="D108" i="8"/>
  <c r="D107" i="8"/>
  <c r="D105" i="8"/>
  <c r="D104" i="8"/>
  <c r="D103" i="8"/>
  <c r="D102" i="8"/>
  <c r="D100" i="8"/>
  <c r="D99" i="8"/>
  <c r="D97" i="8"/>
  <c r="D96" i="8"/>
  <c r="D95" i="8"/>
  <c r="D94" i="8"/>
  <c r="D92" i="8"/>
  <c r="D91" i="8"/>
  <c r="D89" i="8"/>
  <c r="D88" i="8"/>
  <c r="D87" i="8"/>
  <c r="D86" i="8"/>
  <c r="H829" i="10" l="1"/>
  <c r="H425" i="10"/>
  <c r="D93" i="8"/>
  <c r="D101" i="8"/>
  <c r="D117" i="8"/>
  <c r="D85" i="8"/>
  <c r="D109" i="8"/>
  <c r="D82" i="10" l="1"/>
  <c r="D106" i="10"/>
  <c r="D90" i="10"/>
  <c r="D98" i="10"/>
  <c r="D114" i="10"/>
  <c r="L125" i="12" l="1"/>
  <c r="D107" i="12"/>
  <c r="D106" i="12"/>
  <c r="D105" i="12"/>
  <c r="D104" i="12"/>
  <c r="D103" i="12"/>
  <c r="D102" i="12"/>
  <c r="D101" i="12"/>
  <c r="D144" i="11" l="1"/>
  <c r="D143" i="11"/>
  <c r="D145" i="11"/>
  <c r="E140" i="11" l="1"/>
  <c r="G832" i="10"/>
  <c r="G833" i="10"/>
  <c r="G834" i="10"/>
  <c r="G835" i="10"/>
  <c r="G524" i="10"/>
  <c r="F524" i="10"/>
  <c r="E524" i="10"/>
  <c r="G516" i="10"/>
  <c r="F516" i="10"/>
  <c r="E516" i="10"/>
  <c r="F508" i="10"/>
  <c r="E508" i="10"/>
  <c r="D438" i="10" l="1"/>
  <c r="D439" i="10"/>
  <c r="D440" i="10"/>
  <c r="E435" i="10"/>
  <c r="D441" i="10"/>
  <c r="D508" i="10"/>
  <c r="D516" i="10"/>
  <c r="D393" i="10"/>
  <c r="D330" i="10" l="1"/>
  <c r="D335" i="10"/>
  <c r="D398" i="10"/>
  <c r="D396" i="10"/>
  <c r="D394" i="10"/>
  <c r="D399" i="10"/>
  <c r="D334" i="10"/>
  <c r="D397" i="10"/>
  <c r="D332" i="10"/>
  <c r="D395" i="10"/>
  <c r="D333" i="10"/>
  <c r="D331" i="10"/>
  <c r="E328" i="10" l="1"/>
  <c r="D106" i="11"/>
  <c r="D105" i="11"/>
  <c r="D104" i="11"/>
  <c r="D103" i="11"/>
  <c r="D102" i="11"/>
  <c r="D101" i="11"/>
  <c r="D100" i="11"/>
  <c r="I99" i="11"/>
  <c r="H99" i="11"/>
  <c r="G99" i="11"/>
  <c r="F99" i="11"/>
  <c r="E99" i="11"/>
  <c r="D98" i="11"/>
  <c r="D97" i="11"/>
  <c r="D96" i="11"/>
  <c r="D95" i="11"/>
  <c r="D94" i="11"/>
  <c r="D93" i="11"/>
  <c r="D92" i="11"/>
  <c r="I91" i="11"/>
  <c r="H91" i="11"/>
  <c r="G91" i="11"/>
  <c r="F91" i="11"/>
  <c r="E91" i="11"/>
  <c r="D90" i="11"/>
  <c r="D89" i="11"/>
  <c r="D88" i="11"/>
  <c r="D87" i="11"/>
  <c r="D86" i="11"/>
  <c r="D85" i="11"/>
  <c r="D84" i="11"/>
  <c r="I83" i="11"/>
  <c r="H83" i="11"/>
  <c r="G83" i="11"/>
  <c r="F83" i="11"/>
  <c r="E83" i="11"/>
  <c r="D99" i="11" l="1"/>
  <c r="D83" i="11"/>
  <c r="D82" i="11"/>
  <c r="D75" i="11" s="1"/>
  <c r="D91" i="11"/>
  <c r="D11" i="11" l="1"/>
  <c r="D174" i="11" l="1"/>
  <c r="D37" i="17"/>
  <c r="D336" i="8"/>
  <c r="D400" i="8"/>
  <c r="D615" i="10"/>
  <c r="G822" i="10"/>
  <c r="G821" i="10" s="1"/>
  <c r="D614" i="10"/>
  <c r="L51" i="12"/>
  <c r="G608" i="10" l="1"/>
  <c r="G19" i="15"/>
  <c r="E141" i="10" l="1"/>
  <c r="G140" i="10"/>
  <c r="G426" i="10" s="1"/>
  <c r="F140" i="10"/>
  <c r="F426" i="10" s="1"/>
  <c r="E144" i="8"/>
  <c r="F144" i="8"/>
  <c r="F430" i="8" s="1"/>
  <c r="H144" i="8"/>
  <c r="I144" i="8"/>
  <c r="E145" i="8"/>
  <c r="F145" i="8"/>
  <c r="F431" i="8" s="1"/>
  <c r="G145" i="8"/>
  <c r="G431" i="8" s="1"/>
  <c r="H145" i="8"/>
  <c r="H431" i="8" s="1"/>
  <c r="I145" i="8"/>
  <c r="I431" i="8" s="1"/>
  <c r="E146" i="8"/>
  <c r="F146" i="8"/>
  <c r="F432" i="8" s="1"/>
  <c r="G146" i="8"/>
  <c r="H146" i="8"/>
  <c r="I146" i="8"/>
  <c r="E147" i="8"/>
  <c r="F147" i="8"/>
  <c r="F433" i="8" s="1"/>
  <c r="H147" i="8"/>
  <c r="H433" i="8" s="1"/>
  <c r="I147" i="8"/>
  <c r="I433" i="8" s="1"/>
  <c r="E148" i="8"/>
  <c r="F148" i="8"/>
  <c r="F434" i="8" s="1"/>
  <c r="H148" i="8"/>
  <c r="I148" i="8"/>
  <c r="E149" i="8"/>
  <c r="F149" i="8"/>
  <c r="F435" i="8" s="1"/>
  <c r="H149" i="8"/>
  <c r="H435" i="8" s="1"/>
  <c r="I149" i="8"/>
  <c r="I435" i="8" s="1"/>
  <c r="F143" i="8"/>
  <c r="F429" i="8" s="1"/>
  <c r="H143" i="8"/>
  <c r="I143" i="8"/>
  <c r="E143" i="8"/>
  <c r="D157" i="8"/>
  <c r="D156" i="8"/>
  <c r="D154" i="8"/>
  <c r="D153" i="8"/>
  <c r="D152" i="8"/>
  <c r="D151" i="8"/>
  <c r="G150" i="8"/>
  <c r="E47" i="16" l="1"/>
  <c r="E427" i="10"/>
  <c r="D427" i="10" s="1"/>
  <c r="D426" i="10"/>
  <c r="D47" i="16"/>
  <c r="F428" i="8"/>
  <c r="D140" i="10"/>
  <c r="D141" i="10"/>
  <c r="D147" i="8"/>
  <c r="F139" i="10"/>
  <c r="E139" i="10"/>
  <c r="G139" i="10"/>
  <c r="D143" i="10"/>
  <c r="D144" i="10"/>
  <c r="D146" i="10"/>
  <c r="D145" i="10"/>
  <c r="D150" i="8"/>
  <c r="D149" i="8"/>
  <c r="D148" i="8"/>
  <c r="D146" i="8"/>
  <c r="D145" i="8"/>
  <c r="D144" i="8"/>
  <c r="D143" i="8"/>
  <c r="I142" i="8"/>
  <c r="H142" i="8"/>
  <c r="G142" i="8"/>
  <c r="F142" i="8"/>
  <c r="E142" i="8"/>
  <c r="E831" i="10" l="1"/>
  <c r="D139" i="10"/>
  <c r="D142" i="8"/>
  <c r="D165" i="12" l="1"/>
  <c r="D164" i="12"/>
  <c r="D163" i="12"/>
  <c r="D162" i="12"/>
  <c r="D161" i="12"/>
  <c r="D160" i="12"/>
  <c r="D159" i="12"/>
  <c r="I158" i="12"/>
  <c r="H158" i="12"/>
  <c r="G158" i="12"/>
  <c r="F158" i="12"/>
  <c r="E158" i="12"/>
  <c r="G127" i="12"/>
  <c r="H127" i="12"/>
  <c r="H226" i="12" s="1"/>
  <c r="I127" i="12"/>
  <c r="I226" i="12" s="1"/>
  <c r="G128" i="12"/>
  <c r="G227" i="12" s="1"/>
  <c r="F34" i="18" s="1"/>
  <c r="F36" i="18" s="1"/>
  <c r="H128" i="12"/>
  <c r="H227" i="12" s="1"/>
  <c r="I128" i="12"/>
  <c r="I227" i="12" s="1"/>
  <c r="G129" i="12"/>
  <c r="G228" i="12" s="1"/>
  <c r="H129" i="12"/>
  <c r="H228" i="12" s="1"/>
  <c r="I129" i="12"/>
  <c r="I228" i="12" s="1"/>
  <c r="G130" i="12"/>
  <c r="G229" i="12" s="1"/>
  <c r="H34" i="18" s="1"/>
  <c r="H36" i="18" s="1"/>
  <c r="H130" i="12"/>
  <c r="H229" i="12" s="1"/>
  <c r="I130" i="12"/>
  <c r="I229" i="12" s="1"/>
  <c r="G131" i="12"/>
  <c r="H131" i="12"/>
  <c r="H230" i="12" s="1"/>
  <c r="I131" i="12"/>
  <c r="I230" i="12" s="1"/>
  <c r="G132" i="12"/>
  <c r="H132" i="12"/>
  <c r="H231" i="12" s="1"/>
  <c r="I132" i="12"/>
  <c r="I231" i="12" s="1"/>
  <c r="G126" i="12"/>
  <c r="G225" i="12" s="1"/>
  <c r="D34" i="18" s="1"/>
  <c r="H126" i="12"/>
  <c r="H225" i="12" s="1"/>
  <c r="I126" i="12"/>
  <c r="I225" i="12" s="1"/>
  <c r="I133" i="12"/>
  <c r="H133" i="12"/>
  <c r="G133" i="12"/>
  <c r="F133" i="12"/>
  <c r="D140" i="12"/>
  <c r="D139" i="12"/>
  <c r="D118" i="12"/>
  <c r="D119" i="12"/>
  <c r="D120" i="12"/>
  <c r="D122" i="12"/>
  <c r="D123" i="12"/>
  <c r="D135" i="12"/>
  <c r="D136" i="12"/>
  <c r="D137" i="12"/>
  <c r="D138" i="12"/>
  <c r="D117" i="12"/>
  <c r="D115" i="12"/>
  <c r="D113" i="12"/>
  <c r="D112" i="12"/>
  <c r="D111" i="12"/>
  <c r="D110" i="12"/>
  <c r="D109" i="12"/>
  <c r="I116" i="12"/>
  <c r="H116" i="12"/>
  <c r="G116" i="12"/>
  <c r="F116" i="12"/>
  <c r="I108" i="12"/>
  <c r="H108" i="12"/>
  <c r="G108" i="12"/>
  <c r="E108" i="12"/>
  <c r="I100" i="12"/>
  <c r="H100" i="12"/>
  <c r="G100" i="12"/>
  <c r="F100" i="12"/>
  <c r="E100" i="12"/>
  <c r="D65" i="12"/>
  <c r="D64" i="12"/>
  <c r="D62" i="12"/>
  <c r="D61" i="12"/>
  <c r="D60" i="12"/>
  <c r="D58" i="12"/>
  <c r="D57" i="12"/>
  <c r="D56" i="12"/>
  <c r="D55" i="12"/>
  <c r="D54" i="12"/>
  <c r="D53" i="12"/>
  <c r="D52" i="12"/>
  <c r="D50" i="12"/>
  <c r="D49" i="12"/>
  <c r="D48" i="12"/>
  <c r="D47" i="12"/>
  <c r="D46" i="12"/>
  <c r="D45" i="12"/>
  <c r="D44" i="12"/>
  <c r="D42" i="12"/>
  <c r="D41" i="12"/>
  <c r="D40" i="12"/>
  <c r="D39" i="12"/>
  <c r="D38" i="12"/>
  <c r="D37" i="12"/>
  <c r="D36" i="12"/>
  <c r="D34" i="12"/>
  <c r="D33" i="12"/>
  <c r="D32" i="12"/>
  <c r="D31" i="12"/>
  <c r="D30" i="12"/>
  <c r="D29" i="12"/>
  <c r="D28" i="12"/>
  <c r="D26" i="12"/>
  <c r="D25" i="12"/>
  <c r="D24" i="12"/>
  <c r="D23" i="12"/>
  <c r="D22" i="12"/>
  <c r="D21" i="12"/>
  <c r="D20" i="12"/>
  <c r="I59" i="12"/>
  <c r="H59" i="12"/>
  <c r="G59" i="12"/>
  <c r="F59" i="12"/>
  <c r="E59" i="12"/>
  <c r="I51" i="12"/>
  <c r="H51" i="12"/>
  <c r="G51" i="12"/>
  <c r="F51" i="12"/>
  <c r="E51" i="12"/>
  <c r="I43" i="12"/>
  <c r="H43" i="12"/>
  <c r="G43" i="12"/>
  <c r="F43" i="12"/>
  <c r="E43" i="12"/>
  <c r="I35" i="12"/>
  <c r="H35" i="12"/>
  <c r="G35" i="12"/>
  <c r="F35" i="12"/>
  <c r="E35" i="12"/>
  <c r="I27" i="12"/>
  <c r="H27" i="12"/>
  <c r="G27" i="12"/>
  <c r="F27" i="12"/>
  <c r="E27" i="12"/>
  <c r="I19" i="12"/>
  <c r="H19" i="12"/>
  <c r="G19" i="12"/>
  <c r="F19" i="12"/>
  <c r="E19" i="12"/>
  <c r="D13" i="12"/>
  <c r="D18" i="12"/>
  <c r="D17" i="12"/>
  <c r="D16" i="12"/>
  <c r="D15" i="12"/>
  <c r="D14" i="12"/>
  <c r="I10" i="12"/>
  <c r="E10" i="12"/>
  <c r="I140" i="11"/>
  <c r="H140" i="11"/>
  <c r="G37" i="17"/>
  <c r="G16" i="15"/>
  <c r="D35" i="11"/>
  <c r="D37" i="11"/>
  <c r="I34" i="11"/>
  <c r="H34" i="11"/>
  <c r="F34" i="11"/>
  <c r="E34" i="11"/>
  <c r="I26" i="11"/>
  <c r="H26" i="11"/>
  <c r="G26" i="11"/>
  <c r="F26" i="11"/>
  <c r="E26" i="11"/>
  <c r="H18" i="11"/>
  <c r="G18" i="11"/>
  <c r="F18" i="11"/>
  <c r="E18" i="11"/>
  <c r="D41" i="11"/>
  <c r="D40" i="11"/>
  <c r="D39" i="11"/>
  <c r="D38" i="11"/>
  <c r="D36" i="11"/>
  <c r="D33" i="11"/>
  <c r="D32" i="11"/>
  <c r="D31" i="11"/>
  <c r="D30" i="11"/>
  <c r="D28" i="11"/>
  <c r="D27" i="11"/>
  <c r="D25" i="11"/>
  <c r="D24" i="11"/>
  <c r="D23" i="11"/>
  <c r="D22" i="11"/>
  <c r="D21" i="11"/>
  <c r="D19" i="11"/>
  <c r="G755" i="10"/>
  <c r="F755" i="10"/>
  <c r="E755" i="10"/>
  <c r="D756" i="10"/>
  <c r="D757" i="10"/>
  <c r="D758" i="10"/>
  <c r="D759" i="10"/>
  <c r="D760" i="10"/>
  <c r="D761" i="10"/>
  <c r="D762" i="10"/>
  <c r="G730" i="10"/>
  <c r="F730" i="10"/>
  <c r="E730" i="10"/>
  <c r="E722" i="10"/>
  <c r="G713" i="10"/>
  <c r="F713" i="10"/>
  <c r="E713" i="10"/>
  <c r="G705" i="10"/>
  <c r="F705" i="10"/>
  <c r="G697" i="10"/>
  <c r="F697" i="10"/>
  <c r="D698" i="10"/>
  <c r="D699" i="10"/>
  <c r="D700" i="10"/>
  <c r="D701" i="10"/>
  <c r="D702" i="10"/>
  <c r="D703" i="10"/>
  <c r="D704" i="10"/>
  <c r="D706" i="10"/>
  <c r="D707" i="10"/>
  <c r="D708" i="10"/>
  <c r="D709" i="10"/>
  <c r="D710" i="10"/>
  <c r="D712" i="10"/>
  <c r="D714" i="10"/>
  <c r="D715" i="10"/>
  <c r="D716" i="10"/>
  <c r="D717" i="10"/>
  <c r="D718" i="10"/>
  <c r="D719" i="10"/>
  <c r="D720" i="10"/>
  <c r="D731" i="10"/>
  <c r="D732" i="10"/>
  <c r="D733" i="10"/>
  <c r="D734" i="10"/>
  <c r="D735" i="10"/>
  <c r="D736" i="10"/>
  <c r="D737" i="10"/>
  <c r="F656" i="10"/>
  <c r="E656" i="10"/>
  <c r="F648" i="10"/>
  <c r="E648" i="10"/>
  <c r="G640" i="10"/>
  <c r="F640" i="10"/>
  <c r="E640" i="10"/>
  <c r="G632" i="10"/>
  <c r="F632" i="10"/>
  <c r="E632" i="10"/>
  <c r="G624" i="10"/>
  <c r="F624" i="10"/>
  <c r="E624" i="10"/>
  <c r="G616" i="10"/>
  <c r="F616" i="10"/>
  <c r="E616" i="10"/>
  <c r="D466" i="10"/>
  <c r="D465" i="10"/>
  <c r="D462" i="10"/>
  <c r="D460" i="10"/>
  <c r="G467" i="10"/>
  <c r="F467" i="10"/>
  <c r="E467" i="10"/>
  <c r="G459" i="10"/>
  <c r="F459" i="10"/>
  <c r="E459" i="10"/>
  <c r="E451" i="10"/>
  <c r="F451" i="10"/>
  <c r="G451" i="10"/>
  <c r="G360" i="10"/>
  <c r="F360" i="10"/>
  <c r="E360" i="10"/>
  <c r="G336" i="10"/>
  <c r="F336" i="10"/>
  <c r="D294" i="10"/>
  <c r="D278" i="10"/>
  <c r="D270" i="10"/>
  <c r="G180" i="10"/>
  <c r="F180" i="10"/>
  <c r="E180" i="10"/>
  <c r="G172" i="10"/>
  <c r="F172" i="10"/>
  <c r="E172" i="10"/>
  <c r="G164" i="10"/>
  <c r="F164" i="10"/>
  <c r="E164" i="10"/>
  <c r="E832" i="10"/>
  <c r="E833" i="10"/>
  <c r="E834" i="10"/>
  <c r="E835" i="10"/>
  <c r="E269" i="10"/>
  <c r="E432" i="10" s="1"/>
  <c r="D237" i="10"/>
  <c r="G245" i="10"/>
  <c r="F245" i="10"/>
  <c r="E245" i="10"/>
  <c r="G237" i="10"/>
  <c r="F237" i="10"/>
  <c r="E237" i="10"/>
  <c r="G229" i="10"/>
  <c r="F229" i="10"/>
  <c r="E229" i="10"/>
  <c r="G24" i="10"/>
  <c r="F24" i="10"/>
  <c r="E24" i="10"/>
  <c r="G34" i="18" l="1"/>
  <c r="G36" i="18" s="1"/>
  <c r="G226" i="12"/>
  <c r="D226" i="12" s="1"/>
  <c r="G231" i="12"/>
  <c r="E225" i="12"/>
  <c r="D32" i="18" s="1"/>
  <c r="G230" i="12"/>
  <c r="D108" i="12"/>
  <c r="D18" i="11"/>
  <c r="H31" i="15"/>
  <c r="F44" i="20" s="1"/>
  <c r="H25" i="15"/>
  <c r="I30" i="15"/>
  <c r="H27" i="15"/>
  <c r="H30" i="15"/>
  <c r="I29" i="15"/>
  <c r="H26" i="15"/>
  <c r="H29" i="15"/>
  <c r="I28" i="15"/>
  <c r="I31" i="15"/>
  <c r="G44" i="20" s="1"/>
  <c r="H28" i="15"/>
  <c r="I27" i="15"/>
  <c r="D133" i="12"/>
  <c r="G156" i="10"/>
  <c r="E156" i="10"/>
  <c r="F92" i="12"/>
  <c r="D97" i="12"/>
  <c r="D96" i="12"/>
  <c r="D99" i="12"/>
  <c r="F140" i="11"/>
  <c r="E26" i="15"/>
  <c r="H173" i="11"/>
  <c r="F29" i="15"/>
  <c r="F19" i="15"/>
  <c r="G173" i="11"/>
  <c r="I173" i="11"/>
  <c r="D35" i="17"/>
  <c r="E19" i="15"/>
  <c r="D175" i="11"/>
  <c r="I37" i="17"/>
  <c r="E37" i="17"/>
  <c r="J37" i="17"/>
  <c r="H37" i="17"/>
  <c r="F37" i="17"/>
  <c r="G25" i="15"/>
  <c r="D59" i="12"/>
  <c r="D122" i="10"/>
  <c r="D130" i="10"/>
  <c r="D624" i="10"/>
  <c r="D713" i="10"/>
  <c r="D697" i="10"/>
  <c r="D74" i="10"/>
  <c r="D172" i="10"/>
  <c r="E598" i="10"/>
  <c r="D451" i="10"/>
  <c r="D632" i="10"/>
  <c r="D755" i="10"/>
  <c r="E41" i="10"/>
  <c r="D180" i="10"/>
  <c r="D360" i="10"/>
  <c r="G29" i="15"/>
  <c r="D158" i="12"/>
  <c r="D36" i="17"/>
  <c r="H36" i="17"/>
  <c r="G35" i="17"/>
  <c r="F36" i="17"/>
  <c r="E35" i="17"/>
  <c r="D153" i="12"/>
  <c r="D12" i="11"/>
  <c r="J35" i="17"/>
  <c r="I36" i="17"/>
  <c r="H35" i="17"/>
  <c r="F35" i="17"/>
  <c r="E36" i="17"/>
  <c r="D116" i="12"/>
  <c r="H150" i="12"/>
  <c r="D154" i="12"/>
  <c r="D152" i="12"/>
  <c r="D128" i="12"/>
  <c r="D16" i="11"/>
  <c r="D656" i="10"/>
  <c r="D648" i="10"/>
  <c r="D730" i="10"/>
  <c r="D155" i="12"/>
  <c r="D156" i="12"/>
  <c r="D157" i="12"/>
  <c r="D132" i="12"/>
  <c r="G20" i="15"/>
  <c r="F22" i="15"/>
  <c r="G21" i="15"/>
  <c r="G18" i="15"/>
  <c r="G140" i="11"/>
  <c r="I150" i="12"/>
  <c r="G150" i="12"/>
  <c r="E150" i="12"/>
  <c r="D27" i="12"/>
  <c r="D43" i="12"/>
  <c r="F125" i="12"/>
  <c r="D100" i="12"/>
  <c r="H10" i="12"/>
  <c r="D12" i="12"/>
  <c r="D10" i="12" s="1"/>
  <c r="E125" i="12"/>
  <c r="H125" i="12"/>
  <c r="D131" i="12"/>
  <c r="D130" i="12"/>
  <c r="D127" i="12"/>
  <c r="D129" i="12"/>
  <c r="I125" i="12"/>
  <c r="G125" i="12"/>
  <c r="D126" i="12"/>
  <c r="F10" i="12"/>
  <c r="D51" i="12"/>
  <c r="D35" i="12"/>
  <c r="D19" i="12"/>
  <c r="D17" i="11"/>
  <c r="D15" i="11"/>
  <c r="H10" i="11"/>
  <c r="F10" i="11"/>
  <c r="E10" i="11"/>
  <c r="D26" i="11"/>
  <c r="D34" i="11"/>
  <c r="D705" i="10"/>
  <c r="D640" i="10"/>
  <c r="D229" i="10"/>
  <c r="D245" i="10"/>
  <c r="D467" i="10"/>
  <c r="D459" i="10"/>
  <c r="E392" i="10"/>
  <c r="D34" i="10"/>
  <c r="D24" i="10"/>
  <c r="G722" i="10"/>
  <c r="D696" i="10"/>
  <c r="D694" i="10"/>
  <c r="D693" i="10"/>
  <c r="D692" i="10"/>
  <c r="G836" i="10"/>
  <c r="G392" i="10"/>
  <c r="F392" i="10"/>
  <c r="G328" i="10"/>
  <c r="F269" i="10"/>
  <c r="F432" i="10" s="1"/>
  <c r="F835" i="10"/>
  <c r="F834" i="10"/>
  <c r="F833" i="10"/>
  <c r="F832" i="10"/>
  <c r="G831" i="10"/>
  <c r="F831" i="10"/>
  <c r="D48" i="10"/>
  <c r="D47" i="10"/>
  <c r="D46" i="10"/>
  <c r="G8" i="10"/>
  <c r="F395" i="8"/>
  <c r="H395" i="8"/>
  <c r="D398" i="8"/>
  <c r="D404" i="8"/>
  <c r="D405" i="8"/>
  <c r="D406" i="8"/>
  <c r="D407" i="8"/>
  <c r="F403" i="8"/>
  <c r="I395" i="8"/>
  <c r="D410" i="8"/>
  <c r="D409" i="8"/>
  <c r="D402" i="8"/>
  <c r="F331" i="8"/>
  <c r="H331" i="8"/>
  <c r="D332" i="8"/>
  <c r="D340" i="8"/>
  <c r="D341" i="8"/>
  <c r="D342" i="8"/>
  <c r="D343" i="8"/>
  <c r="D364" i="8"/>
  <c r="D365" i="8"/>
  <c r="D366" i="8"/>
  <c r="D367" i="8"/>
  <c r="G363" i="8"/>
  <c r="G339" i="8"/>
  <c r="I331" i="8"/>
  <c r="D370" i="8"/>
  <c r="D369" i="8"/>
  <c r="D346" i="8"/>
  <c r="D345" i="8"/>
  <c r="D337" i="8"/>
  <c r="E267" i="8"/>
  <c r="E430" i="8" s="1"/>
  <c r="E8" i="15" s="1"/>
  <c r="E268" i="8"/>
  <c r="E431" i="8" s="1"/>
  <c r="E269" i="8"/>
  <c r="E270" i="8"/>
  <c r="E433" i="8" s="1"/>
  <c r="E271" i="8"/>
  <c r="E272" i="8"/>
  <c r="E435" i="8" s="1"/>
  <c r="E266" i="8"/>
  <c r="E429" i="8" s="1"/>
  <c r="D298" i="8"/>
  <c r="D299" i="8"/>
  <c r="D300" i="8"/>
  <c r="D301" i="8"/>
  <c r="D290" i="8"/>
  <c r="D291" i="8"/>
  <c r="D292" i="8"/>
  <c r="D293" i="8"/>
  <c r="D294" i="8"/>
  <c r="D282" i="8"/>
  <c r="D283" i="8"/>
  <c r="D284" i="8"/>
  <c r="D285" i="8"/>
  <c r="D274" i="8"/>
  <c r="D275" i="8"/>
  <c r="D276" i="8"/>
  <c r="D277" i="8"/>
  <c r="G297" i="8"/>
  <c r="G289" i="8"/>
  <c r="G273" i="8"/>
  <c r="D304" i="8"/>
  <c r="D303" i="8"/>
  <c r="D296" i="8"/>
  <c r="D295" i="8"/>
  <c r="D288" i="8"/>
  <c r="D287" i="8"/>
  <c r="D280" i="8"/>
  <c r="D279" i="8"/>
  <c r="D249" i="8"/>
  <c r="D250" i="8"/>
  <c r="D251" i="8"/>
  <c r="D252" i="8"/>
  <c r="G248" i="8"/>
  <c r="D225" i="8"/>
  <c r="D226" i="8"/>
  <c r="D227" i="8"/>
  <c r="D228" i="8"/>
  <c r="D233" i="8"/>
  <c r="D234" i="8"/>
  <c r="D235" i="8"/>
  <c r="D236" i="8"/>
  <c r="D241" i="8"/>
  <c r="D242" i="8"/>
  <c r="D243" i="8"/>
  <c r="D244" i="8"/>
  <c r="G240" i="8"/>
  <c r="G232" i="8"/>
  <c r="D255" i="8"/>
  <c r="D247" i="8"/>
  <c r="D246" i="8"/>
  <c r="D239" i="8"/>
  <c r="D238" i="8"/>
  <c r="D231" i="8"/>
  <c r="D230" i="8"/>
  <c r="D184" i="8"/>
  <c r="D185" i="8"/>
  <c r="D186" i="8"/>
  <c r="D187" i="8"/>
  <c r="G183" i="8"/>
  <c r="D176" i="8"/>
  <c r="D177" i="8"/>
  <c r="D178" i="8"/>
  <c r="D179" i="8"/>
  <c r="G175" i="8"/>
  <c r="G167" i="8"/>
  <c r="D168" i="8"/>
  <c r="D169" i="8"/>
  <c r="D170" i="8"/>
  <c r="D171" i="8"/>
  <c r="D190" i="8"/>
  <c r="D189" i="8"/>
  <c r="D182" i="8"/>
  <c r="D181" i="8"/>
  <c r="D174" i="8"/>
  <c r="D173" i="8"/>
  <c r="G133" i="8"/>
  <c r="F133" i="8"/>
  <c r="E133" i="8"/>
  <c r="D134" i="8"/>
  <c r="D135" i="8"/>
  <c r="D136" i="8"/>
  <c r="D126" i="8"/>
  <c r="D127" i="8"/>
  <c r="D128" i="8"/>
  <c r="D129" i="8"/>
  <c r="D73" i="8" s="1"/>
  <c r="G125" i="8"/>
  <c r="D78" i="8"/>
  <c r="D79" i="8"/>
  <c r="D80" i="8"/>
  <c r="G77" i="8"/>
  <c r="D140" i="8"/>
  <c r="D139" i="8"/>
  <c r="D132" i="8"/>
  <c r="D131" i="8"/>
  <c r="D84" i="8"/>
  <c r="D83" i="8"/>
  <c r="D61" i="8"/>
  <c r="D62" i="8"/>
  <c r="D63" i="8"/>
  <c r="D64" i="8"/>
  <c r="D65" i="8"/>
  <c r="F60" i="8"/>
  <c r="D53" i="8"/>
  <c r="D54" i="8"/>
  <c r="D56" i="8"/>
  <c r="F52" i="8"/>
  <c r="D67" i="8"/>
  <c r="D66" i="8"/>
  <c r="D59" i="8"/>
  <c r="D58" i="8"/>
  <c r="G30" i="15" l="1"/>
  <c r="I34" i="18"/>
  <c r="I36" i="18" s="1"/>
  <c r="E34" i="18"/>
  <c r="G31" i="15"/>
  <c r="J34" i="18"/>
  <c r="J36" i="18" s="1"/>
  <c r="G26" i="15"/>
  <c r="D160" i="8"/>
  <c r="D36" i="18"/>
  <c r="C32" i="18"/>
  <c r="E25" i="15"/>
  <c r="D75" i="8"/>
  <c r="D76" i="8"/>
  <c r="D71" i="8"/>
  <c r="D70" i="8"/>
  <c r="E836" i="10"/>
  <c r="D432" i="10"/>
  <c r="D72" i="8"/>
  <c r="D166" i="8"/>
  <c r="D162" i="8"/>
  <c r="D273" i="8"/>
  <c r="E830" i="10"/>
  <c r="D161" i="8"/>
  <c r="D165" i="8"/>
  <c r="D163" i="8"/>
  <c r="I13" i="15"/>
  <c r="E821" i="10"/>
  <c r="F46" i="16"/>
  <c r="D10" i="11"/>
  <c r="F9" i="15"/>
  <c r="G265" i="8"/>
  <c r="D228" i="12"/>
  <c r="F224" i="12"/>
  <c r="D156" i="10"/>
  <c r="E608" i="10"/>
  <c r="G28" i="15"/>
  <c r="G224" i="12"/>
  <c r="D229" i="12"/>
  <c r="D230" i="12"/>
  <c r="I26" i="15"/>
  <c r="F26" i="15"/>
  <c r="D225" i="12"/>
  <c r="E224" i="12"/>
  <c r="D227" i="12"/>
  <c r="H224" i="12"/>
  <c r="F156" i="10"/>
  <c r="G830" i="10"/>
  <c r="D268" i="10"/>
  <c r="D265" i="10"/>
  <c r="D269" i="10"/>
  <c r="D266" i="10"/>
  <c r="D267" i="10"/>
  <c r="E262" i="10"/>
  <c r="F150" i="12"/>
  <c r="D151" i="12"/>
  <c r="D150" i="12" s="1"/>
  <c r="I92" i="12"/>
  <c r="H92" i="12"/>
  <c r="G92" i="12"/>
  <c r="D98" i="12"/>
  <c r="D141" i="11"/>
  <c r="D140" i="11" s="1"/>
  <c r="H21" i="8"/>
  <c r="I25" i="8"/>
  <c r="I17" i="8" s="1"/>
  <c r="I434" i="8" s="1"/>
  <c r="I23" i="8"/>
  <c r="I15" i="8" s="1"/>
  <c r="I432" i="8" s="1"/>
  <c r="E23" i="8"/>
  <c r="H25" i="8"/>
  <c r="H17" i="8" s="1"/>
  <c r="H434" i="8" s="1"/>
  <c r="H23" i="8"/>
  <c r="H15" i="8" s="1"/>
  <c r="H432" i="8" s="1"/>
  <c r="G15" i="8"/>
  <c r="G432" i="8" s="1"/>
  <c r="I21" i="8"/>
  <c r="E25" i="8"/>
  <c r="E17" i="8" s="1"/>
  <c r="E434" i="8" s="1"/>
  <c r="D442" i="10"/>
  <c r="D450" i="10"/>
  <c r="E747" i="10"/>
  <c r="D691" i="10"/>
  <c r="D695" i="10"/>
  <c r="D690" i="10"/>
  <c r="E689" i="10"/>
  <c r="F328" i="10"/>
  <c r="D329" i="10"/>
  <c r="D328" i="10" s="1"/>
  <c r="G41" i="10"/>
  <c r="E27" i="15"/>
  <c r="F689" i="10"/>
  <c r="D173" i="11"/>
  <c r="I35" i="17"/>
  <c r="E16" i="15"/>
  <c r="F173" i="11"/>
  <c r="C36" i="17" s="1"/>
  <c r="D39" i="17"/>
  <c r="D49" i="8"/>
  <c r="D270" i="8"/>
  <c r="E173" i="11"/>
  <c r="C35" i="17" s="1"/>
  <c r="J36" i="17"/>
  <c r="G36" i="17"/>
  <c r="G27" i="15"/>
  <c r="H19" i="15"/>
  <c r="G38" i="17"/>
  <c r="H43" i="20" s="1"/>
  <c r="I20" i="15"/>
  <c r="H39" i="17"/>
  <c r="H21" i="15"/>
  <c r="I38" i="17"/>
  <c r="J43" i="20" s="1"/>
  <c r="I22" i="15"/>
  <c r="J39" i="17"/>
  <c r="I17" i="15"/>
  <c r="E39" i="17"/>
  <c r="F38" i="17"/>
  <c r="G43" i="20" s="1"/>
  <c r="I19" i="15"/>
  <c r="G39" i="17"/>
  <c r="H20" i="15"/>
  <c r="H38" i="17"/>
  <c r="I43" i="20" s="1"/>
  <c r="I21" i="15"/>
  <c r="I39" i="17"/>
  <c r="E38" i="17"/>
  <c r="I18" i="15"/>
  <c r="F39" i="17"/>
  <c r="H22" i="15"/>
  <c r="J38" i="17"/>
  <c r="K43" i="20" s="1"/>
  <c r="D38" i="17"/>
  <c r="D48" i="8"/>
  <c r="D231" i="12"/>
  <c r="F27" i="15"/>
  <c r="D51" i="8"/>
  <c r="F159" i="8"/>
  <c r="F17" i="15"/>
  <c r="E18" i="15"/>
  <c r="E20" i="15"/>
  <c r="F21" i="15"/>
  <c r="E22" i="15"/>
  <c r="E17" i="15"/>
  <c r="F16" i="15"/>
  <c r="D125" i="8"/>
  <c r="F41" i="10"/>
  <c r="D16" i="10"/>
  <c r="D49" i="10"/>
  <c r="E30" i="15"/>
  <c r="D32" i="10"/>
  <c r="D264" i="10"/>
  <c r="D45" i="10"/>
  <c r="D41" i="10" s="1"/>
  <c r="D9" i="10"/>
  <c r="D10" i="10"/>
  <c r="D11" i="10"/>
  <c r="D12" i="10"/>
  <c r="D13" i="10"/>
  <c r="D14" i="10"/>
  <c r="D15" i="10"/>
  <c r="E69" i="8"/>
  <c r="E29" i="15"/>
  <c r="F28" i="15"/>
  <c r="F31" i="15"/>
  <c r="H44" i="8"/>
  <c r="D47" i="8"/>
  <c r="I69" i="8"/>
  <c r="F30" i="15"/>
  <c r="E31" i="15"/>
  <c r="F18" i="15"/>
  <c r="F20" i="15"/>
  <c r="E21" i="15"/>
  <c r="E28" i="15"/>
  <c r="H159" i="8"/>
  <c r="D271" i="8"/>
  <c r="D401" i="8"/>
  <c r="D399" i="8"/>
  <c r="G395" i="8"/>
  <c r="D397" i="8"/>
  <c r="I16" i="15"/>
  <c r="D724" i="10"/>
  <c r="D725" i="10"/>
  <c r="D726" i="10"/>
  <c r="D727" i="10"/>
  <c r="D728" i="10"/>
  <c r="D729" i="10"/>
  <c r="H24" i="15"/>
  <c r="D183" i="8"/>
  <c r="D175" i="8"/>
  <c r="F822" i="10"/>
  <c r="F821" i="10" s="1"/>
  <c r="F722" i="10"/>
  <c r="D723" i="10"/>
  <c r="F747" i="10"/>
  <c r="G159" i="8"/>
  <c r="D281" i="8"/>
  <c r="C37" i="17"/>
  <c r="G17" i="15"/>
  <c r="D125" i="12"/>
  <c r="G689" i="10"/>
  <c r="G747" i="10"/>
  <c r="D396" i="8"/>
  <c r="E395" i="8"/>
  <c r="D403" i="8"/>
  <c r="D268" i="8"/>
  <c r="D338" i="8"/>
  <c r="D335" i="8"/>
  <c r="D333" i="8"/>
  <c r="D334" i="8"/>
  <c r="D363" i="8"/>
  <c r="D339" i="8"/>
  <c r="E331" i="8"/>
  <c r="D248" i="8"/>
  <c r="D45" i="8"/>
  <c r="F44" i="8"/>
  <c r="D50" i="8"/>
  <c r="D133" i="8"/>
  <c r="H69" i="8"/>
  <c r="F69" i="8"/>
  <c r="I159" i="8"/>
  <c r="H265" i="8"/>
  <c r="F265" i="8"/>
  <c r="D272" i="8"/>
  <c r="D269" i="8"/>
  <c r="D267" i="8"/>
  <c r="D167" i="8"/>
  <c r="E265" i="8"/>
  <c r="I265" i="8"/>
  <c r="D266" i="8"/>
  <c r="D297" i="8"/>
  <c r="D289" i="8"/>
  <c r="D240" i="8"/>
  <c r="D232" i="8"/>
  <c r="D224" i="8"/>
  <c r="E159" i="8"/>
  <c r="I44" i="8"/>
  <c r="D46" i="8"/>
  <c r="D77" i="8"/>
  <c r="G44" i="8"/>
  <c r="E44" i="8"/>
  <c r="D60" i="8"/>
  <c r="D52" i="8"/>
  <c r="D42" i="8"/>
  <c r="D18" i="8" s="1"/>
  <c r="D41" i="8"/>
  <c r="D39" i="8"/>
  <c r="D38" i="8"/>
  <c r="D37" i="8"/>
  <c r="D36" i="8"/>
  <c r="D31" i="8"/>
  <c r="D30" i="8"/>
  <c r="D29" i="8"/>
  <c r="D28" i="8"/>
  <c r="D22" i="8"/>
  <c r="F35" i="8"/>
  <c r="F27" i="8"/>
  <c r="E36" i="18" l="1"/>
  <c r="C36" i="18" s="1"/>
  <c r="C34" i="18"/>
  <c r="D26" i="15"/>
  <c r="E7" i="15"/>
  <c r="D46" i="16"/>
  <c r="D27" i="15"/>
  <c r="D822" i="10"/>
  <c r="D821" i="10" s="1"/>
  <c r="I39" i="15"/>
  <c r="G24" i="15"/>
  <c r="F608" i="10"/>
  <c r="D608" i="10" s="1"/>
  <c r="D69" i="8"/>
  <c r="G262" i="10"/>
  <c r="F7" i="15"/>
  <c r="H40" i="17"/>
  <c r="I25" i="15"/>
  <c r="I24" i="15" s="1"/>
  <c r="D224" i="12"/>
  <c r="I224" i="12"/>
  <c r="D263" i="10"/>
  <c r="D262" i="10" s="1"/>
  <c r="F425" i="10"/>
  <c r="D66" i="10"/>
  <c r="F836" i="10"/>
  <c r="F262" i="10"/>
  <c r="E425" i="10"/>
  <c r="F25" i="15"/>
  <c r="D93" i="12"/>
  <c r="E92" i="12"/>
  <c r="D92" i="12" s="1"/>
  <c r="D94" i="12"/>
  <c r="D95" i="12"/>
  <c r="F35" i="15"/>
  <c r="G41" i="20" s="1"/>
  <c r="D21" i="8"/>
  <c r="D13" i="8" s="1"/>
  <c r="D23" i="8"/>
  <c r="D15" i="8" s="1"/>
  <c r="E15" i="8"/>
  <c r="E19" i="8"/>
  <c r="I13" i="8"/>
  <c r="I19" i="8"/>
  <c r="G17" i="8"/>
  <c r="G434" i="8" s="1"/>
  <c r="D25" i="8"/>
  <c r="D17" i="8" s="1"/>
  <c r="G19" i="8"/>
  <c r="G13" i="8"/>
  <c r="H19" i="8"/>
  <c r="H13" i="8"/>
  <c r="D14" i="8"/>
  <c r="G598" i="10"/>
  <c r="G443" i="10"/>
  <c r="F435" i="10"/>
  <c r="F443" i="10"/>
  <c r="D444" i="10"/>
  <c r="D443" i="10" s="1"/>
  <c r="D689" i="10"/>
  <c r="D8" i="10"/>
  <c r="D40" i="17"/>
  <c r="D19" i="15"/>
  <c r="H48" i="16"/>
  <c r="D31" i="15"/>
  <c r="G40" i="17"/>
  <c r="D22" i="15"/>
  <c r="H15" i="15"/>
  <c r="E40" i="17"/>
  <c r="I40" i="17"/>
  <c r="D30" i="15"/>
  <c r="C38" i="17"/>
  <c r="G48" i="16"/>
  <c r="J40" i="17"/>
  <c r="C39" i="17"/>
  <c r="F40" i="17"/>
  <c r="D12" i="8"/>
  <c r="E46" i="16"/>
  <c r="F11" i="8"/>
  <c r="D18" i="15"/>
  <c r="D21" i="15"/>
  <c r="F15" i="15"/>
  <c r="E15" i="15"/>
  <c r="D20" i="15"/>
  <c r="H13" i="15"/>
  <c r="H39" i="15" s="1"/>
  <c r="D722" i="10"/>
  <c r="E24" i="15"/>
  <c r="D28" i="15"/>
  <c r="D29" i="15"/>
  <c r="E12" i="15"/>
  <c r="E38" i="15" s="1"/>
  <c r="J40" i="20" s="1"/>
  <c r="I46" i="16"/>
  <c r="F47" i="16"/>
  <c r="E13" i="15"/>
  <c r="E39" i="15" s="1"/>
  <c r="J46" i="16"/>
  <c r="E11" i="15"/>
  <c r="E37" i="15" s="1"/>
  <c r="I40" i="20" s="1"/>
  <c r="H46" i="16"/>
  <c r="G9" i="15"/>
  <c r="G35" i="15" s="1"/>
  <c r="G42" i="20" s="1"/>
  <c r="F48" i="16"/>
  <c r="F8" i="15"/>
  <c r="F34" i="15" s="1"/>
  <c r="F41" i="20" s="1"/>
  <c r="D395" i="8"/>
  <c r="E9" i="15"/>
  <c r="E35" i="15" s="1"/>
  <c r="G40" i="20" s="1"/>
  <c r="I15" i="15"/>
  <c r="D16" i="15"/>
  <c r="D392" i="10"/>
  <c r="G425" i="10"/>
  <c r="D159" i="8"/>
  <c r="G15" i="15"/>
  <c r="D17" i="15"/>
  <c r="D265" i="8"/>
  <c r="D331" i="8"/>
  <c r="D44" i="8"/>
  <c r="D35" i="8"/>
  <c r="D27" i="8"/>
  <c r="E432" i="8" l="1"/>
  <c r="E428" i="8" s="1"/>
  <c r="E33" i="15"/>
  <c r="D40" i="20" s="1"/>
  <c r="F33" i="15"/>
  <c r="D41" i="20" s="1"/>
  <c r="K40" i="20"/>
  <c r="G829" i="10"/>
  <c r="D19" i="8"/>
  <c r="D25" i="15"/>
  <c r="D24" i="15" s="1"/>
  <c r="F24" i="15"/>
  <c r="G435" i="10"/>
  <c r="D435" i="10" s="1"/>
  <c r="D425" i="10"/>
  <c r="D831" i="10"/>
  <c r="G11" i="15"/>
  <c r="G37" i="15" s="1"/>
  <c r="G11" i="8"/>
  <c r="I11" i="8"/>
  <c r="H11" i="8"/>
  <c r="E11" i="8"/>
  <c r="F830" i="10"/>
  <c r="G10" i="15"/>
  <c r="G36" i="15" s="1"/>
  <c r="C40" i="17"/>
  <c r="D11" i="8"/>
  <c r="D833" i="10"/>
  <c r="D832" i="10"/>
  <c r="D834" i="10"/>
  <c r="D835" i="10"/>
  <c r="D836" i="10"/>
  <c r="F51" i="16"/>
  <c r="D15" i="15"/>
  <c r="F11" i="15"/>
  <c r="F37" i="15" s="1"/>
  <c r="I41" i="20" s="1"/>
  <c r="H47" i="16"/>
  <c r="F13" i="15"/>
  <c r="F39" i="15" s="1"/>
  <c r="K41" i="20" s="1"/>
  <c r="J47" i="16"/>
  <c r="F10" i="15"/>
  <c r="F36" i="15" s="1"/>
  <c r="H41" i="20" s="1"/>
  <c r="G47" i="16"/>
  <c r="F12" i="15"/>
  <c r="I47" i="16"/>
  <c r="G12" i="15"/>
  <c r="G38" i="15" s="1"/>
  <c r="I48" i="16"/>
  <c r="E829" i="10"/>
  <c r="E10" i="15" l="1"/>
  <c r="E36" i="15" s="1"/>
  <c r="H40" i="20" s="1"/>
  <c r="C40" i="20" s="1"/>
  <c r="F38" i="15"/>
  <c r="J41" i="20" s="1"/>
  <c r="C41" i="20" s="1"/>
  <c r="J42" i="20"/>
  <c r="K42" i="20"/>
  <c r="K45" i="20" s="1"/>
  <c r="D830" i="10"/>
  <c r="G46" i="16"/>
  <c r="C46" i="16" s="1"/>
  <c r="I42" i="20"/>
  <c r="I45" i="20" s="1"/>
  <c r="H42" i="20"/>
  <c r="E34" i="15"/>
  <c r="D598" i="10"/>
  <c r="F598" i="10"/>
  <c r="F829" i="10"/>
  <c r="H51" i="16"/>
  <c r="I51" i="16"/>
  <c r="F6" i="15"/>
  <c r="C47" i="16"/>
  <c r="E6" i="15" l="1"/>
  <c r="H45" i="20"/>
  <c r="E32" i="15"/>
  <c r="F40" i="20"/>
  <c r="G51" i="16"/>
  <c r="J45" i="20"/>
  <c r="D829" i="10"/>
  <c r="F32" i="15"/>
  <c r="I12" i="15" l="1"/>
  <c r="I38" i="15" s="1"/>
  <c r="I11" i="15"/>
  <c r="I37" i="15" s="1"/>
  <c r="D433" i="8" l="1"/>
  <c r="I9" i="15"/>
  <c r="I35" i="15" s="1"/>
  <c r="H9" i="15"/>
  <c r="H10" i="15"/>
  <c r="I10" i="15"/>
  <c r="I36" i="15" s="1"/>
  <c r="H11" i="15"/>
  <c r="D432" i="8" l="1"/>
  <c r="D431" i="8"/>
  <c r="D11" i="15"/>
  <c r="L11" i="15" s="1"/>
  <c r="H37" i="15"/>
  <c r="D37" i="15" s="1"/>
  <c r="D9" i="15"/>
  <c r="H35" i="15"/>
  <c r="D434" i="8"/>
  <c r="H12" i="15"/>
  <c r="H36" i="15"/>
  <c r="D36" i="15" s="1"/>
  <c r="D10" i="15"/>
  <c r="H38" i="15" l="1"/>
  <c r="D38" i="15" s="1"/>
  <c r="D12" i="15"/>
  <c r="G45" i="20"/>
  <c r="D35" i="15"/>
  <c r="G224" i="8" l="1"/>
  <c r="G13" i="15" s="1"/>
  <c r="G39" i="15" l="1"/>
  <c r="D13" i="15"/>
  <c r="J48" i="16"/>
  <c r="D435" i="8"/>
  <c r="D39" i="15" l="1"/>
  <c r="J51" i="16"/>
  <c r="I420" i="8" l="1"/>
  <c r="D422" i="8"/>
  <c r="H420" i="8"/>
  <c r="G420" i="8"/>
  <c r="D421" i="8"/>
  <c r="G414" i="8"/>
  <c r="G430" i="8" s="1"/>
  <c r="G413" i="8"/>
  <c r="I414" i="8"/>
  <c r="I430" i="8" s="1"/>
  <c r="I8" i="15" s="1"/>
  <c r="I34" i="15" s="1"/>
  <c r="H413" i="8"/>
  <c r="H414" i="8"/>
  <c r="I413" i="8"/>
  <c r="D414" i="8" l="1"/>
  <c r="I412" i="8"/>
  <c r="H430" i="8"/>
  <c r="H8" i="15" s="1"/>
  <c r="H34" i="15" s="1"/>
  <c r="D413" i="8"/>
  <c r="D412" i="8" s="1"/>
  <c r="H412" i="8"/>
  <c r="D420" i="8"/>
  <c r="G8" i="15"/>
  <c r="H429" i="8"/>
  <c r="G429" i="8"/>
  <c r="G412" i="8"/>
  <c r="I429" i="8"/>
  <c r="E48" i="16"/>
  <c r="D430" i="8" l="1"/>
  <c r="E49" i="16"/>
  <c r="F43" i="20" s="1"/>
  <c r="I7" i="15"/>
  <c r="D50" i="16"/>
  <c r="C50" i="16" s="1"/>
  <c r="I428" i="8"/>
  <c r="H428" i="8"/>
  <c r="H7" i="15"/>
  <c r="D49" i="16"/>
  <c r="D8" i="15"/>
  <c r="G34" i="15"/>
  <c r="G428" i="8"/>
  <c r="D429" i="8"/>
  <c r="G7" i="15"/>
  <c r="D48" i="16"/>
  <c r="E51" i="16" l="1"/>
  <c r="D428" i="8"/>
  <c r="I33" i="15"/>
  <c r="I6" i="15"/>
  <c r="H33" i="15"/>
  <c r="H32" i="15" s="1"/>
  <c r="H6" i="15"/>
  <c r="C49" i="16"/>
  <c r="D43" i="20"/>
  <c r="C43" i="20" s="1"/>
  <c r="G33" i="15"/>
  <c r="G6" i="15"/>
  <c r="D7" i="15"/>
  <c r="D6" i="15" s="1"/>
  <c r="D51" i="16"/>
  <c r="C48" i="16"/>
  <c r="D34" i="15"/>
  <c r="F42" i="20"/>
  <c r="F45" i="20" s="1"/>
  <c r="C51" i="16" l="1"/>
  <c r="D44" i="20"/>
  <c r="C44" i="20" s="1"/>
  <c r="I32" i="15"/>
  <c r="D33" i="15"/>
  <c r="D32" i="15" s="1"/>
  <c r="D42" i="20"/>
  <c r="G32" i="15"/>
  <c r="C42" i="20" l="1"/>
  <c r="D45" i="20"/>
  <c r="C45" i="20" s="1"/>
  <c r="D208" i="12"/>
</calcChain>
</file>

<file path=xl/sharedStrings.xml><?xml version="1.0" encoding="utf-8"?>
<sst xmlns="http://schemas.openxmlformats.org/spreadsheetml/2006/main" count="3154" uniqueCount="777">
  <si>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</si>
  <si>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</si>
  <si>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</si>
  <si>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</si>
  <si>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</si>
  <si>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</si>
  <si>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</si>
  <si>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</si>
  <si>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</si>
  <si>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</si>
  <si>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</si>
  <si>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</si>
  <si>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Итого по муниципальной программе</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</si>
  <si>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</si>
  <si>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</si>
  <si>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</si>
  <si>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</si>
  <si>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</si>
  <si>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</si>
  <si>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</si>
  <si>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</si>
  <si>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</si>
  <si>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</si>
  <si>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</si>
  <si>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</si>
  <si>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</si>
  <si>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</si>
  <si>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</si>
  <si>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</si>
  <si>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3.1.1.</t>
  </si>
  <si>
    <t>Капитальный и текущий ремонт учреждений культуры»</t>
  </si>
  <si>
    <t>3.1.5.</t>
  </si>
  <si>
    <t>Обеспечение развития и укрепления материально-технической базы муниципальных домов культуры</t>
  </si>
  <si>
    <t>4.1.</t>
  </si>
  <si>
    <t>Комплектование библиотечного фонда</t>
  </si>
  <si>
    <t>Обеспечение содержания и хранения библиотечных фондов</t>
  </si>
  <si>
    <t>Проведение культурно-просветительских мероприятий, направленных на развитие интереса к книгам и чтению</t>
  </si>
  <si>
    <t>Основное мероприятие "Создание условий для организации дополнительного образования населения Томского района", в том числе</t>
  </si>
  <si>
    <t>Предоставление образовательных услуг по дополнительным предпрофессиональным и общеразвивающим программам МБОУ ДО ДШИ д. Кисловка</t>
  </si>
  <si>
    <t>Предоставление образовательных услуг по дополнительным предпрофессиональным и общеразвивающим  программам МБОУ ДО ДШИ п. Молодежный</t>
  </si>
  <si>
    <t>Предоставление образовательных услуг по дополнительным предпрофессиональным и общеразвивающим программам МБОУ ДО ДШИ п. Зональная Станция</t>
  </si>
  <si>
    <t>Предоставление образовательных услуг по дополнительным предпрофессиональным и общеразвивающим программам МБОУ ДО ДШИ п. Мирный</t>
  </si>
  <si>
    <t>МБОУ ДО ДШИ д. Кисловка</t>
  </si>
  <si>
    <t>МБОУ ДО ДШИ п. Молодежный</t>
  </si>
  <si>
    <t>МБОУ ДО ДШИ п. Зональная Станция</t>
  </si>
  <si>
    <t>МБОУ ДО ДШИ п. Мирный</t>
  </si>
  <si>
    <t>Оказание услуг по реализации мероприятий, направленных на повышение информационной открытости и продвижение туризма в Томском районе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</si>
  <si>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</si>
  <si>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</si>
  <si>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Итого по Подпрограмме 1</t>
  </si>
  <si>
    <t>Задача 1 подпрограммы 2 "Развитие массового спорта и подготовка спортивных сборных команд Томского района"</t>
  </si>
  <si>
    <t>Транспортные расходы (приобретение ГСМ)</t>
  </si>
  <si>
    <t>Обеспечение условий для развития физической культуры и массового спорта</t>
  </si>
  <si>
    <t>Итого по Подпрограмме 2</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</si>
  <si>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</si>
  <si>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</si>
  <si>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</si>
  <si>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</si>
  <si>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</si>
  <si>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</si>
  <si>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</si>
  <si>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</si>
  <si>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</si>
  <si>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</si>
  <si>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</si>
  <si>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Итого по Подпрограмме 3</t>
  </si>
  <si>
    <t>2021 г.</t>
  </si>
  <si>
    <t>Объем финансирования за счет средств бюджета Томского района, в т.ч. межбюджетных трансфертов Федерального/областного бюджетов  (тыс. рублей)</t>
  </si>
  <si>
    <t>10.1</t>
  </si>
  <si>
    <t>Соисполнитель</t>
  </si>
  <si>
    <t>2022 г.</t>
  </si>
  <si>
    <t>3.1.3.</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</si>
  <si>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</si>
  <si>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</si>
  <si>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</si>
  <si>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</si>
  <si>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</si>
  <si>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</si>
  <si>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</si>
  <si>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</si>
  <si>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</si>
  <si>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2.1.</t>
  </si>
  <si>
    <t>Основное мероприятие "Развитие профессионального искусства и народного творчества", в том числе</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</si>
  <si>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</si>
  <si>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</si>
  <si>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</si>
  <si>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</si>
  <si>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</si>
  <si>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</si>
  <si>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</si>
  <si>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</si>
  <si>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 xml:space="preserve">Обеспечение развития и укрепления материально-технической базы муниципальных домов культуры </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</si>
  <si>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</si>
  <si>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</si>
  <si>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</si>
  <si>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</si>
  <si>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</si>
  <si>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</si>
  <si>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</si>
  <si>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Количество участников мероприятий, тыс. чел.</t>
  </si>
  <si>
    <t>Количество оказанных услуг, усл. ед.</t>
  </si>
  <si>
    <t>8.1.</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</si>
  <si>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</si>
  <si>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</si>
  <si>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</si>
  <si>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Итого по подпрограмме 1</t>
  </si>
  <si>
    <t>1.2</t>
  </si>
  <si>
    <t>1.3</t>
  </si>
  <si>
    <t>Участник/ участники мероприятия</t>
  </si>
  <si>
    <t>3.2</t>
  </si>
  <si>
    <t>Участник/участник мероприятия</t>
  </si>
  <si>
    <t>бюджета Томского района)</t>
  </si>
  <si>
    <t>Основное мероприятие "Развитие массового спорта и подготовка спортивных сборных команд Томского района"</t>
  </si>
  <si>
    <t>1.1.</t>
  </si>
  <si>
    <t>1.2.</t>
  </si>
  <si>
    <t>2.2.</t>
  </si>
  <si>
    <t>Итого по подпрограмме 2</t>
  </si>
  <si>
    <t>Участник / участник мероприятия</t>
  </si>
  <si>
    <t>Доля граждан старшего поколения, привлекаемых к участию в мероприятиях, проводимых на территории Томского района, %</t>
  </si>
  <si>
    <t xml:space="preserve">Количество экземпляров газеты, шт. </t>
  </si>
  <si>
    <t>Количество граждан старшего поколения (юбиляров), чел.</t>
  </si>
  <si>
    <t>Количество участников мероприятий</t>
  </si>
  <si>
    <t>Количество букетов цветов, шт.</t>
  </si>
  <si>
    <t>Количество венков, шт.</t>
  </si>
  <si>
    <t>Количество реализованных проектов, шт.</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</si>
  <si>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</si>
  <si>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</si>
  <si>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Количество граждан, улучшивших жилищные условия, чел.</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</si>
  <si>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</si>
  <si>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</si>
  <si>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</si>
  <si>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        пп</t>
  </si>
  <si>
    <t>N                пп</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</si>
  <si>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</si>
  <si>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N        пп</t>
  </si>
  <si>
    <t>N          пп</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</si>
  <si>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</si>
  <si>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</si>
  <si>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</si>
  <si>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</si>
  <si>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</si>
  <si>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</si>
  <si>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</si>
  <si>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</si>
  <si>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</si>
  <si>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</si>
  <si>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</si>
  <si>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</si>
  <si>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</si>
  <si>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</si>
  <si>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Показатели задач подпрограммы 1 и их значения (с детализацией по годам реализации)</t>
  </si>
  <si>
    <t>Показатели задач</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</si>
  <si>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</si>
  <si>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</si>
  <si>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</si>
  <si>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</si>
  <si>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</si>
  <si>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</si>
  <si>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</si>
  <si>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</si>
  <si>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</si>
  <si>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</si>
  <si>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</si>
  <si>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Соисполнитель подпрограммы 2 (ответственный за подпрограмму)</t>
  </si>
  <si>
    <t>Участники подпрограммы 2</t>
  </si>
  <si>
    <t>Цель подпрограммы 2</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</si>
  <si>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</si>
  <si>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</si>
  <si>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</si>
  <si>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Показатели задач подпрограммы 2 и их значения (с детализацией по годам реализации)</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</si>
  <si>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</si>
  <si>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</si>
  <si>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</si>
  <si>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Соисполнитель подпрограммы 3 (ответственный за подпрограмму)</t>
  </si>
  <si>
    <t>Участники подпрограммы 3</t>
  </si>
  <si>
    <t>Цель подпрограммы 3</t>
  </si>
  <si>
    <t>Показатели цели подпрограммы 3 и их значения (с детализацией по годам реализации)</t>
  </si>
  <si>
    <t>Задачи подпрограммы 3</t>
  </si>
  <si>
    <t>Показатели задач подпрограммы3  и их значения (с детализацией по годам реализации)</t>
  </si>
  <si>
    <t>Сроки реализации подпрограммы 3</t>
  </si>
  <si>
    <t>Объем и источники финансирования подпрограммы 3 (с детализацией по годам реализации, тыс. рублей)</t>
  </si>
  <si>
    <t>Управление образования Администрации Томского района</t>
  </si>
  <si>
    <t>Создание условий для организации досуга и обеспечения жителей посления услугами организаций культуры</t>
  </si>
  <si>
    <t xml:space="preserve">Количество учреждений, шт </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</si>
  <si>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</si>
  <si>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Детско-юношеский кинофестиваль «Бронзовый Витязь»</t>
  </si>
  <si>
    <t>Международный фестиваль народных ремесел «Праздник Топора»</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</si>
  <si>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</si>
  <si>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</si>
  <si>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</si>
  <si>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Организация и проведение культурно-массовых мероприятий на территории Томского района, в том числе:</t>
  </si>
  <si>
    <t>Фестиваль реконструкции "Семилуженское поле"</t>
  </si>
  <si>
    <t>Управление по культуре, спорту, молодежной политике и туризму</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</si>
  <si>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</si>
  <si>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</si>
  <si>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</si>
  <si>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Управление территориального развития</t>
  </si>
  <si>
    <t xml:space="preserve"> </t>
  </si>
  <si>
    <t>3. РЕСУРСНОЕ ОБЕСПЕЧЕНИЕ МУНИЦИПАЛЬНОЙ ПРОГРАММЫ</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</si>
  <si>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</si>
  <si>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Наименование муниципальной программы</t>
  </si>
  <si>
    <t>Ответственный исполнитель муниципальной программы</t>
  </si>
  <si>
    <t>Соисполнители муниципальной программы</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</si>
  <si>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</si>
  <si>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</si>
  <si>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</si>
  <si>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</si>
  <si>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</si>
  <si>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</si>
  <si>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Задачи муниципальной программы</t>
  </si>
  <si>
    <t>Задача 1.</t>
  </si>
  <si>
    <t>Задача 2.</t>
  </si>
  <si>
    <t>Задача 3.</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</si>
  <si>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</si>
  <si>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</si>
  <si>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Подпрограммы муниципальной программы</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</si>
  <si>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</si>
  <si>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</si>
  <si>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</si>
  <si>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</si>
  <si>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</si>
  <si>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</si>
  <si>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</si>
  <si>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</si>
  <si>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</si>
  <si>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</si>
  <si>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</si>
  <si>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</si>
  <si>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</si>
  <si>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</si>
  <si>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</si>
  <si>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t>
  </si>
  <si>
    <t>год</t>
  </si>
  <si>
    <t>За отчетный период</t>
  </si>
  <si>
    <t>Ведомственная статистика</t>
  </si>
  <si>
    <t>Управление по социальной политике Администрации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</si>
  <si>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</si>
  <si>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</si>
  <si>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</si>
  <si>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</si>
  <si>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</si>
  <si>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</si>
  <si>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</si>
  <si>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</si>
  <si>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</si>
  <si>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Ед.</t>
  </si>
  <si>
    <t>Перечень показателей цели и задач муниципальной программы и сведения о порядке сбора информации по показателям и методике их расчета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</si>
  <si>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</si>
  <si>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</si>
  <si>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</si>
  <si>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</si>
  <si>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</si>
  <si>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</si>
  <si>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</si>
  <si>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</si>
  <si>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</si>
  <si>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</si>
  <si>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</si>
  <si>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</si>
  <si>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</si>
  <si>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</si>
  <si>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</si>
  <si>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</si>
  <si>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</si>
  <si>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</si>
  <si>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</si>
  <si>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</si>
  <si>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</si>
  <si>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</si>
  <si>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</si>
  <si>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</si>
  <si>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</si>
  <si>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</si>
  <si>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К = N1 / Н, где: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</si>
  <si>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</si>
  <si>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</si>
  <si>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Количество граждан, улучшивших жилищные условия</t>
  </si>
  <si>
    <t>Отдел культуры, учреждения, подведомственные Управлению по культуре, администрации сельских поселений (по согласованию)</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</si>
  <si>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</si>
  <si>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</si>
  <si>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</si>
  <si>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</si>
  <si>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</si>
  <si>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Совершенствование системы поощрений граждан и коллективов организаций Томского района</t>
  </si>
  <si>
    <t>Управление Делами Администрации Томского района</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</si>
  <si>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</si>
  <si>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</si>
  <si>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Количество учреждений, шт</t>
  </si>
  <si>
    <t>Количество посетителей и участников  мероприятий, чел.</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</si>
  <si>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</si>
  <si>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</si>
  <si>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</si>
  <si>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</si>
  <si>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</si>
  <si>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5</t>
  </si>
  <si>
    <t>16.2</t>
  </si>
  <si>
    <t>Количество памятных подарков для вручения жителям Томского района,  шт</t>
  </si>
  <si>
    <t>2023 г.</t>
  </si>
  <si>
    <t>2024 г.</t>
  </si>
  <si>
    <t>2025 г.</t>
  </si>
  <si>
    <t>Прогнозный 2027</t>
  </si>
  <si>
    <t>Прогнозный 2026</t>
  </si>
  <si>
    <t>2021 - 2025 годы и прогноз на 2026 и 2027 годы</t>
  </si>
  <si>
    <t xml:space="preserve">федерального бюджета (по согласованию (прогноз))
</t>
  </si>
  <si>
    <t>областного бюджета (по согласова-нию (прогноз))</t>
  </si>
  <si>
    <t>бюджетов сельских поселений (по согласова-нию (прогноз))</t>
  </si>
  <si>
    <t>внебюджетных источников (по согласованию (прогноз))</t>
  </si>
  <si>
    <t>2021- 2027 гг.</t>
  </si>
  <si>
    <t>2025г.</t>
  </si>
  <si>
    <t>Прогнозный       2026 г.</t>
  </si>
  <si>
    <t>Прогнозный       2027 г.</t>
  </si>
  <si>
    <t>Основное мероприятие: "Создание условий для развития кадрового потенциала в Томском районе в сфере культуры и архивного дела", в том числе:</t>
  </si>
  <si>
    <t>Основное мероприятие: "Развитие профессионального искусства и народного творчества", в том числе:</t>
  </si>
  <si>
    <t>Задача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</si>
  <si>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</si>
  <si>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1</t>
  </si>
  <si>
    <t>2</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</si>
  <si>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</si>
  <si>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3</t>
  </si>
  <si>
    <t>4</t>
  </si>
  <si>
    <t>5.1</t>
  </si>
  <si>
    <t>6</t>
  </si>
  <si>
    <t>Задача 6 подпрограммы 1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</si>
  <si>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</si>
  <si>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6.2</t>
  </si>
  <si>
    <t>6.3</t>
  </si>
  <si>
    <t>6.4</t>
  </si>
  <si>
    <t>Задача 7 подпрограммы 1 "Реконструкция, текущий и капитальный ремонт детских школ искусств Томского района"</t>
  </si>
  <si>
    <t>7</t>
  </si>
  <si>
    <t>Основное мероприятие: «Реконструкция, текущий и капитальный ремонт детских школ искусств Томского района», в том числе</t>
  </si>
  <si>
    <t>7.1</t>
  </si>
  <si>
    <t>7.2.</t>
  </si>
  <si>
    <t>7.3</t>
  </si>
  <si>
    <t>7.4</t>
  </si>
  <si>
    <t>3.1.2</t>
  </si>
  <si>
    <t>3.1.3</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</si>
  <si>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 в том числе</t>
  </si>
  <si>
    <t>5.2</t>
  </si>
  <si>
    <t>9</t>
  </si>
  <si>
    <t>9.1</t>
  </si>
  <si>
    <t>Основное мероприятие:  «Развитие массового спорта и подготовка спортивных сборных команд Томского района», в том числе</t>
  </si>
  <si>
    <t>9.2</t>
  </si>
  <si>
    <t>10</t>
  </si>
  <si>
    <t>11</t>
  </si>
  <si>
    <t>12</t>
  </si>
  <si>
    <t>Основное мероприятие:  «Повышение качества жизни граждан старшего поколения Томского района», в том числе</t>
  </si>
  <si>
    <t>Основное мероприятие: Организация работы по развитию форм жизнеустройства детей-сирот и детей, оставшихся без попечения родителей, в том числе</t>
  </si>
  <si>
    <t>Основное мероприятие : Исполнение принятых обязательств по социальной поддержке отдельных категорий граждан за счет средств областного бюджета, в том числе:</t>
  </si>
  <si>
    <t>15</t>
  </si>
  <si>
    <t>16</t>
  </si>
  <si>
    <t>3.1.1</t>
  </si>
  <si>
    <t>3.1.4</t>
  </si>
  <si>
    <t>6.1</t>
  </si>
  <si>
    <t>2021 год</t>
  </si>
  <si>
    <t>2022 год</t>
  </si>
  <si>
    <t>2023год</t>
  </si>
  <si>
    <t>2024год</t>
  </si>
  <si>
    <t>2025 год</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</si>
  <si>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</si>
  <si>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</si>
  <si>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Задача 5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</si>
  <si>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6 "Создание условий для организации дополнительного образования населения Томского района"</t>
  </si>
  <si>
    <t>Задача 7 "Реконструкция, текущий и капитальный ремонт детских школ искусств Томского района"</t>
  </si>
  <si>
    <t>Задача 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</si>
  <si>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Число посещений библиотек на 1000 жителей, ед</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</si>
  <si>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</si>
  <si>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2021 - 2025 годы и прогноз на 2026-2027 годы</t>
  </si>
  <si>
    <t>2023 год</t>
  </si>
  <si>
    <t>2024 год</t>
  </si>
  <si>
    <t>Показатели задачи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</si>
  <si>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 xml:space="preserve">Количество учреждений </t>
  </si>
  <si>
    <t>Шт</t>
  </si>
  <si>
    <t>Куч. = Куч., где:</t>
  </si>
  <si>
    <t xml:space="preserve">Куч. - количество учреждений </t>
  </si>
  <si>
    <t>Показатели задачи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</si>
  <si>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Показатели задачи 6 подпрограммы 1. Создание условий для организации дополнительного образования населения Томского района</t>
  </si>
  <si>
    <t>Показатели задачи 7 подпрограммы 1. Реконструкция, текущий и капитальный ремонт детских школ искусств Томского района</t>
  </si>
  <si>
    <t>7.2</t>
  </si>
  <si>
    <t>2025год</t>
  </si>
  <si>
    <t>2.1</t>
  </si>
  <si>
    <t>2.2</t>
  </si>
  <si>
    <t>3.4</t>
  </si>
  <si>
    <t>3.1</t>
  </si>
  <si>
    <t>3.3</t>
  </si>
  <si>
    <t>2021 - 2027 гг.</t>
  </si>
  <si>
    <t>1.4</t>
  </si>
  <si>
    <t>1.5</t>
  </si>
  <si>
    <t>1.6</t>
  </si>
  <si>
    <t>1.7</t>
  </si>
  <si>
    <t>1.8</t>
  </si>
  <si>
    <t>1.9</t>
  </si>
  <si>
    <t>2.3</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</si>
  <si>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</si>
  <si>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Задача 5 "Совершенствование системы поощрений граждан и коллективов организаций Томского района"  </t>
  </si>
  <si>
    <t>2021 - 2027гг.</t>
  </si>
  <si>
    <t>2023г.</t>
  </si>
  <si>
    <t>2026 г.</t>
  </si>
  <si>
    <t>2027 г.</t>
  </si>
  <si>
    <t>Задача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</si>
  <si>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Основное 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</si>
  <si>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17</t>
  </si>
  <si>
    <t>17.1</t>
  </si>
  <si>
    <t>Ку - уровень доступности мероприятий для населения Томского района;</t>
  </si>
  <si>
    <t>К пр. - количество проводимых мероприятий</t>
  </si>
  <si>
    <t>Ку = К пол. / К пр.</t>
  </si>
  <si>
    <t>К пол. - количество мероприятий, оказанных  населению;</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</si>
  <si>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</si>
  <si>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5 "Совершенствование системы поощрений граждан и коллективов организаций Томского района"</t>
  </si>
  <si>
    <t>5.3</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</si>
  <si>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 Учреждения культуры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</si>
  <si>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t>
  </si>
  <si>
    <t>Управление по культуре, спорту, молодёжной политике и туризму/Управление по социальной политике Администрации Томского района,                          МБУ "КСЦ "Радость" п. Молодежный, МБУ "ЦД",МБУ "ДК с.Рыбалово".</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</si>
  <si>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t>
  </si>
  <si>
    <t>Управление по культуре, спорту, молодёжной политике и туризму Администрации Томского района / МБУ СКЦ Спасское</t>
  </si>
  <si>
    <t>Управление по культуре, спорту, молодёжной политике и туризму Администрации Томского района/ МБУ СКЦ Спасское</t>
  </si>
  <si>
    <t>Управление по культуре, спорту, молодёжной политике и туризму Администрации Томского района/ МБУ МЦБТР</t>
  </si>
  <si>
    <t>Доля граждан из числа отдельных категорий жителей Томского района, участников мероприятий программы, %</t>
  </si>
  <si>
    <t>Доля граждан из числа отдельных категорий жителей Томского района, участников мероприятий программы</t>
  </si>
  <si>
    <t>Д = Куч / Ко, где:</t>
  </si>
  <si>
    <t>Д - доля граждан из числа отдельных категорий жителей Томского района, участников мероприятий программы</t>
  </si>
  <si>
    <t>Куч - количество граждан из числа отдельных категорий жителей Томского района, участников мероприятий программы;</t>
  </si>
  <si>
    <t>Ко - общее количество граждан из числа отдельных категорий жителей Томского района</t>
  </si>
  <si>
    <t>Администрация Томского района;                  Управление по культуре, спорту, молодежной политике и туризму Администрации Томского района</t>
  </si>
  <si>
    <t xml:space="preserve">ПАСПОРТ ПОДПРОГРАММЫ 3
"Повышение качества жизни отдельных категорий жителей Томского района" МУНИЦИПАЛЬНОЙ
ПРОГРАММЫ "СОЦИАЛЬНОЕ РАЗВИТИЕ ТОМСКОГО РАЙОНА
НА 2016 - 2020 ГОДЫ"
</t>
  </si>
  <si>
    <t>Администрация Томского района
Управление по культуре, спорту, молодёжной политике и туризму Администрации Томского района</t>
  </si>
  <si>
    <t>Задача 2 "Развитие форм жизнеустройства детей-сирот и детей, оставшихся без попечения родителей"</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</si>
  <si>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</si>
  <si>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Доля граждан старшего поколения, привлекаемых к участию в мероприятиях, проводимых на территории Томского района,%</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</si>
  <si>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</si>
  <si>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Показатели задачи 2 подпрограммы3. Развитие форм жизнеустройства детей-сирот и детей, оставшихся без попечения родителей</t>
  </si>
  <si>
    <t>Д = Кзс / Кдс, где:</t>
  </si>
  <si>
    <t>Д - 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</si>
  <si>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Кзс - количество детей-сирот и детей, оставшихся без попечения родителей, жизнеустроенных в замещающую семью;</t>
  </si>
  <si>
    <t>Кдс - число выявленных детей-сирот и детей, оставшихся без попечения родителей</t>
  </si>
  <si>
    <t>Показатели задачи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</si>
  <si>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 = ∑Кi, где:</t>
  </si>
  <si>
    <t>Кi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i-м сельском поселении;</t>
  </si>
  <si>
    <t>Показатели задачи 4 подпрограммы 3.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</si>
  <si>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 xml:space="preserve">К - количество граждан, улучшивших жилищные условия; </t>
  </si>
  <si>
    <t>Кi - количество граждан i-го сельского поселения, улучшивших жилищные условия;</t>
  </si>
  <si>
    <t xml:space="preserve">Перечень основных мероприятий и ресурсное обеспечение реализации подпрограммы 3 "Повышение качества жизни отдельных категорий жителей Томского района"
</t>
  </si>
  <si>
    <t>Управление по культуре, спорту, молодежной политике и туризму Администрации Томского района/МБОУ ДО ДШИ Томского района</t>
  </si>
  <si>
    <t>Управление по культуре, спорту, молодежной политике и туризму Администрации Томского района/Администрации сельских поселений</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</si>
  <si>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</si>
  <si>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Тиомского района</t>
  </si>
  <si>
    <t>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</si>
  <si>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</si>
  <si>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Томского района</t>
  </si>
  <si>
    <t>Управление по культуре, спорту, молодежной политике и туризму Администрации Томского района/МБУ "МЦБТР"</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</si>
  <si>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</si>
  <si>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района/Детские школы искусств Томского района</t>
  </si>
  <si>
    <t>Управление по культуре, спорту, молодежной политике и туризму Администрации Томского района/МБОУ ДО ДШИ п. Молодежный</t>
  </si>
  <si>
    <t>Управление по культуре, спорту, молодежной политике и туризму Администрации Томского района/МБОУ ДО ДШИ д. Кисловка</t>
  </si>
  <si>
    <t>Управление по культуре, спорту, молодежной политике и туризму Администрации Томского района/МБОУ ДО ДШИ п. Зональная Станция</t>
  </si>
  <si>
    <t>Управление по культуре, спорту, молодежной политике и туризму Администрации Томского района/МБОУ ДО ДШИ п. Мирный</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</si>
  <si>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</si>
  <si>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Управление по культуре, спорту, молодежной политике и туризму Администрации Томского района/,учреждения, подведомственные Управлению по культуре, администрации сельских поселений (по согласованию)</t>
  </si>
  <si>
    <t>Управление по культуре, спорту, молодежной политике и туризму Администрации Томского района/ администрации сельских поселений (по согласованию)</t>
  </si>
  <si>
    <t xml:space="preserve">Управление по социальной политике Администрации Томского </t>
  </si>
  <si>
    <t>Управление по социальной политике Администрации Томского района; Администрации сельских поселений Томского района</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</si>
  <si>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</si>
  <si>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Количество врученной полиграфической продукции гражданам и коллективам организаций Томского района,  чел.</t>
  </si>
  <si>
    <t>«Социальное развитие Томского района»</t>
  </si>
  <si>
    <t>Улучшение положения и качества жизни отдельных категорий жителей Томского района</t>
  </si>
  <si>
    <t>Задача 3. Улучшение положения и качества жизни отдельных категорий жителей Томского района</t>
  </si>
  <si>
    <t xml:space="preserve">Ресурсное обеспечение реализации муниципальной программы
"Социальное развитие Томского района" за счет средств бюджета Томского района, и целевых межбюджетных трансфертов федерального/областного бюджетов по главным распорядителям средств
</t>
  </si>
  <si>
    <t>Задача 2 подпрограммы 3 "Развитие форм жизнеустройства детей-сирот и детей, оставшихся без попечения родителей"</t>
  </si>
  <si>
    <t>15.1</t>
  </si>
  <si>
    <t xml:space="preserve">Управление по культуре, спорту, молодежной политике и туризму Администрации Томского района                                                                                       </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</si>
  <si>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</si>
  <si>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Улучшение положения и  качества жизни отдельных категорий жителей Томского района</t>
  </si>
  <si>
    <t>Задача 2.  "Развитие форм жизнеустройства детей-сирот и детей, оставшихся без попечения родителей"</t>
  </si>
  <si>
    <t>Подпрограмма 2 "Развитие молодежной политики, физической культуры и спорта в  Томском районе"</t>
  </si>
  <si>
    <t>"Развитие молодежной политики, физической культуры и спорта в Томском районе"</t>
  </si>
  <si>
    <t>Доля населения Томского района (возраст 3 -79 лет), систематически занимающигося физической культурой и спортом, %</t>
  </si>
  <si>
    <t>Доля населения Томского района (возраст 3 - 79 лет), систематически занимающегося физической культурой и спортом, %</t>
  </si>
  <si>
    <t>Задача 2  "Создание безопасной, качественной материально-технической базы спортивной инфраструктуры Томского района"</t>
  </si>
  <si>
    <t>Задача 3  "Создание благоприятных условий для увеличения охвата населения спортом и физической культурой в Томском районе"</t>
  </si>
  <si>
    <t>Задача 4 "Создание условий для развития эффективной молодежной политики в Томском районе"</t>
  </si>
  <si>
    <t>Количество участников официальных физкультурных мероприятий и спортивных мероприятий Томского района, чел.</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</si>
  <si>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чел.</t>
  </si>
  <si>
    <t>Задача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</si>
  <si>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 ед.</t>
  </si>
  <si>
    <t>139</t>
  </si>
  <si>
    <t>Количество спортивных сооружений на которых проведены капитальный ремонт и реконструкция, ед.</t>
  </si>
  <si>
    <t>Задача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</si>
  <si>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</si>
  <si>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</si>
  <si>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</si>
  <si>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Количество созданных малобюджетных спортивных площадок по месту жительства и учебы</t>
  </si>
  <si>
    <t>Задача 4 подпрограммы 2 "Создание условий для развития эффективной молодежной политики в Томском районе"</t>
  </si>
  <si>
    <t>Перечень показателей цели и задач подпрограммы 2 "Развитие молодежной политики, физической культуры и спорта в Томском районе"</t>
  </si>
  <si>
    <t>N
п/п</t>
  </si>
  <si>
    <t>Показатели задачи 1 подпрограммы 2 "Развитие массового спорта и подготовка спортивных сборных команд Томского района"</t>
  </si>
  <si>
    <t>Количество участников официальных физкультурных мероприятий и спортивных мероприятий Томского района</t>
  </si>
  <si>
    <t>Ведомтственная статистика</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</si>
  <si>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</si>
  <si>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t>
  </si>
  <si>
    <t>К = К1 + .. + К н, где:
К1 - 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Н - количество официальных физкультурных и спортивных мероприятий межмуниципального, регионального и всероссийского уровня, тренировочных мероприятий</t>
  </si>
  <si>
    <t>Управление по культуре, спорту, молодежной политике и туризму Администрации Томского района
Управление образования Администрации Томского района</t>
  </si>
  <si>
    <t>Показатели задачи 2 подпрограммы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</si>
  <si>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t>
  </si>
  <si>
    <t>К = К1 + … + К н, где:
К1 - единица спортивного сооружения, введенного в эксплуатацию за отчетный период
Н - количество спортивных сооружений, введеных в эксплуатацию за отчетный период</t>
  </si>
  <si>
    <t>Перечень основных мероприятий и ресурсное обеспечение реализации подпрограммы 2 «Развитие молодежной политики, физической культуры и спорта в Томском районе»</t>
  </si>
  <si>
    <t>Подпрограмма 2 "Развитие молодежной политики, физической культуры и спорта в Томском районе"</t>
  </si>
  <si>
    <t>Организация и проведение муниципальных официальных физкультурных мероприятий (физкультурно-оздоровительных) и спортивных мероприятий</t>
  </si>
  <si>
    <t xml:space="preserve">Подготовка и участие  спортсменов, спортивных команд Томского района в официальных физкультурных и спортивных мероприятиях, тренировочных мероприятиях межмуниципального, регионального и всероссийского уровня по различным видам спорта </t>
  </si>
  <si>
    <t>Управление по культуре, спорту, молодежной политике и туризму Администрации Томского района/МАУ "Центр физической культуры и спорта Томского района"</t>
  </si>
  <si>
    <t>Награждение победителей и призеров Спартакиады Томского района, тренеров, победителей и призеров официальных региональных, всероссийских физкультурных мероприятий и спортивных мероприятий, в том числе областных зимних и летних спортивных игр</t>
  </si>
  <si>
    <t>Объем горюче-смазочных материалов, л.</t>
  </si>
  <si>
    <t>Количество победителей и призеров официальных физкультурных и спортивных мероприятий, чел.</t>
  </si>
  <si>
    <t>Приобретение спортивного инвентаря, оборудования, спортивный экипировки и наградного материала</t>
  </si>
  <si>
    <t>Количество спортивного инвентаря и наградного материала, ед.</t>
  </si>
  <si>
    <t>Задача 2 подпрограммы 2 "Создание безопасной, качественной материально-технической базы спортивной инфраструктуры Томского района"</t>
  </si>
  <si>
    <t>1.3.</t>
  </si>
  <si>
    <t>1.4.</t>
  </si>
  <si>
    <t xml:space="preserve">Капитальный ремонт спортивного комплекса "Луч" МАУ "Центр физической культуры и спорта Томского района" по адресу: Томская область, Томский район, пос. Зональная Станция, ул.Совхозная, 1а </t>
  </si>
  <si>
    <t>Уровень технической готовности объекта спорта, %.</t>
  </si>
  <si>
    <t>Укрепление материально-технической базы МАУ "Центр физической культуры и спорта Томского района"</t>
  </si>
  <si>
    <t>Количество подготовленных проектно-сметных документаций, шт.</t>
  </si>
  <si>
    <t>Количество отремонтированных плоскостных спортивных сооружений, ед.</t>
  </si>
  <si>
    <t>2.4</t>
  </si>
  <si>
    <t xml:space="preserve">Разработка проектно-сметных документаций на строительство, реконструкцию и капитальный ремонт  объектов спортивного назначения Томского района </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</si>
  <si>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района/Администрации сельских поселений Томского района</t>
  </si>
  <si>
    <t>Основное мероприятие  "Спорт - норма жизни", в том числе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</si>
  <si>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</si>
  <si>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Управление по культуре, спорту, молодежной политике и туризму Администрации Томского района/Администрации сельских поселений Томского района/Муниципальное автономное учреждение "Центр физической культуры и спорта Томского района"</t>
  </si>
  <si>
    <t>Количество закупленного оборудования для малобюджетных спортивных площадок, комплект/Количество созданных малобюджетных спортивных площадок по месту жительства и учебы, ед.</t>
  </si>
  <si>
    <t>Приобретение оборудования для малобюджетных спортивных площадок по месту жительства и учебы в Томском районе</t>
  </si>
  <si>
    <t>4/4</t>
  </si>
  <si>
    <t xml:space="preserve"> Приобретение в муниципальную собственность объектов спортивного назначения</t>
  </si>
  <si>
    <t>Управление по культуре, спорту, молодежной политике и туризму/ Администрации Томского района</t>
  </si>
  <si>
    <t>Количество спортивных объектов, приобретенных в муниципальную собственность, ед.</t>
  </si>
  <si>
    <t>Основное мероприятие "Развитие и реализация потенциала молодежи в Томском районе"</t>
  </si>
  <si>
    <t>Доля молодежи (14 - 30 лет), положительно оценивающей возможности для развития и самореализации молодежи в Томском районе, %</t>
  </si>
  <si>
    <t>Основное мероприятие "Развитие материально-технической базы спортивной инфраструктуры Томского района", в том числе</t>
  </si>
  <si>
    <t>11.1</t>
  </si>
  <si>
    <t>11.2</t>
  </si>
  <si>
    <t>11.3</t>
  </si>
  <si>
    <t>Приобретение в муниципальную собственность объектов спортивного назначения</t>
  </si>
  <si>
    <t>11.4</t>
  </si>
  <si>
    <t xml:space="preserve">Организация и проведение культурно-массовых мероприятий на территории Томского района, в том числе: </t>
  </si>
  <si>
    <t>Уровень доступности мероприятий, оказанных в рамках социального развития  населения Томского района, %</t>
  </si>
  <si>
    <t>Задача 1 подпрограммы 3 "Повышение качества жизни отдельных категорий жителей Томского района"</t>
  </si>
  <si>
    <t>Задача 4 подпрограммы 3 "Улучшение жилищных условий категории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</si>
  <si>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Управление по культуре. спорту, молодежной политике и туризма Администрации Томского района  Управление по социальной политике Администрации Томского района Управление Делами Администрации Томского района</t>
  </si>
  <si>
    <t xml:space="preserve">Показатели задачи 5 подпрограммы 3. Совершенствование системы поощрений граждан и коллективов организаций Томского района </t>
  </si>
  <si>
    <t>С = А / В x 100%, где:
С - доля граждан, участников мероприятий программы;
А - количество граждан, участников мероприятий программы;
В - общее количество граждан, жителей Томского трайона.</t>
  </si>
  <si>
    <t>Доля граждан старшего поколения привлекаемых к участию в мероприятиях, проводимых на территории Томского района</t>
  </si>
  <si>
    <t xml:space="preserve">К = N1 / Н, где:                                   К - доля граждан старшего поколения, привлекаемых к участию в мероприятиях, проводимых на территории Томского района;                                    N1 - количество граждан старшего поколения - участников мероприятий;                                        Кн - численность граждан старшего поколения Томского района       </t>
  </si>
  <si>
    <t xml:space="preserve">Управление по культуре. спорту, молодежной политике и туризма Администрации Томского района  </t>
  </si>
  <si>
    <t xml:space="preserve">ПАСПОРТ ПОДПРОГРАММЫ 2
"РАЗВИТИЕ МОЛОДЕЖНОЙ ПОЛИТИКИ, ФИЗИЧЕСКОЙ КУЛЬТУРЫ И СПОРТА В
ТОМСКОГО РАЙОНА" МУНИЦИПАЛЬНОЙ ПРОГРАММЫ "СОЦИАЛЬНОЕ
РАЗВИТИЕ ТОМСКОГО РАЙОНА "
</t>
  </si>
  <si>
    <t>Уровень обеспеченности граждан Томского района спортивными сооружениями исходя из единовременной пропускной способности объектов спорта, %</t>
  </si>
  <si>
    <t>0</t>
  </si>
  <si>
    <t>Количество участников культурно-массовых мероприятий с участием молодежи в возрасте от 14 до 30 лет, чел.</t>
  </si>
  <si>
    <t>Доля населения Томского района (возраст 3 - 79 лет), систематически занимающегося физической культурой и спортом</t>
  </si>
  <si>
    <t>Дз = Чзс  / Чн x 100, где:
Дз - доля населения, систематически занимающегося физической культурой и спортом;
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населения Томского района в возрасте от 3 до 79 лет (статистические данные Томскстата)</t>
  </si>
  <si>
    <t xml:space="preserve">ДМ = А x 100 / В, где:
ДМ - доля молодежи (14 - 30 лет), положительно оценивающей возможности для развития и самореализации молодежи в Томском районе;
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
В - общее количество молодежи (14 - 30 лет) Томского района (статистические данные Томскстата)
</t>
  </si>
  <si>
    <t>К = К1 + .. + К н, где:
К1 - количество участников официального муниципального физкультурного или спортивного мероприятия
Н - количество муниципальных физкультурных и спортивных мероприятий, проведенных на территории Томского района за отчетный период</t>
  </si>
  <si>
    <t>%.</t>
  </si>
  <si>
    <t>Уб = ЕПСф  / Чн x 100, где:
Дз - доля населения, систематически занимающегося физической культурой и спортом;
ЕПСф - фактическая единовременная пропускная способность, в соответствии с данными федерального статистического наблюдения по форме N 1-ФК "Сведения о физической культуре и спорте";
ЕПСн - нормативная единовременная пропускная способность</t>
  </si>
  <si>
    <t>К = К1 + … + К н, где:
К1 - единица спортивного сооружения, на котором проведен капитальный ремонт и реконструкция;
Н - количество спортивных сооружений, введеных в эксплуатацию за отчетный период</t>
  </si>
  <si>
    <t>Управление по культуре, спорту, молодежной политике и туризму Администрации Томского района,
Администрации сельских поселений Томского района</t>
  </si>
  <si>
    <t>Показатели задачи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</si>
  <si>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t>
  </si>
  <si>
    <t>Дзм = Чзс  / Чн x 100, где:
Дзм - доля молодежи, систематически занимающегося физической культурой и спортом в возрасте 3 - 29 лет);
Чзс - численностьмолодежиТомского района в возрасте от 3 до 29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молодежи Томского района в возрасте от 3 до 29 лет (статистические данные Томскстата)</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</si>
  <si>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t>
  </si>
  <si>
    <t>Дзс = Чзс  / Чн x 100, где:
Дзс - доля граждан среднего возраста (женщины: 30 - 54 года; мужчины: 30 - 59 лет), систематически занимающегося физической культурой и спортом в возрасте;
Чзс - численность граждан Томского района в возраста  (женщины: 30 - 54 года; мужчины: 30 - 59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</si>
  <si>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t>
  </si>
  <si>
    <t>Дзст = Чзс  / Чн x 100, где:
Дзст - доля граждан среднего возраста (женщины: 55 -79 года; мужчины: 60 - 59 лет), систематически занимающегося физической культурой и спортом в возрасте;
Чзс - численность граждан Томского района в возраста  (женщины: 55 - 79 года; мужчины: 60 - 59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</si>
  <si>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Показатель задачи 4 подпрограммы 2 "Создание условий для развития эффективной молодежной политики в Томском районе"</t>
  </si>
  <si>
    <t>Количество участников культурно-массовых мероприятий с участием молодежи в возрасте от 14 до 30 лет, ед.</t>
  </si>
  <si>
    <t>К = К1 + .. + К н, где:
К1 - количество участников культурно-массового мероприятия с участием молодежи
Н - количество культурно-массовых мероприятий с участием молодежи в возрасте от 14 до 30 лет</t>
  </si>
  <si>
    <t>Количество участников мероприятий, чел.</t>
  </si>
  <si>
    <t>Управление по культуре, спорту, молодежной политике и туризму Администрации Томского района/Управление образование Администрации Томского района/МАУ "Центр физической культуры и спорта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</si>
  <si>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 чел.</t>
  </si>
  <si>
    <t>66,5/19/6</t>
  </si>
  <si>
    <t>73/31/13</t>
  </si>
  <si>
    <t>76/37/16</t>
  </si>
  <si>
    <t>78/46/19</t>
  </si>
  <si>
    <t>79/47/20</t>
  </si>
  <si>
    <t>80/48/21</t>
  </si>
  <si>
    <t>81/49/22</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</si>
  <si>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t>
  </si>
  <si>
    <t>Управление по культуре, спорту, молодёжной политике и туризму  Администрации Томского района   Управление по социальной политике Администрации Томского района                                Администрации Томского района Управление делами Администрации Томского района</t>
  </si>
  <si>
    <t>Управление по социальной политике Администрации Томского района/Администрации сельских поселений Томского района (по согласованию)</t>
  </si>
  <si>
    <t>Показатели задачи 2.Создание условий для развития физическрой культуры и спорта, эффективной молодежной политики в Томском районе</t>
  </si>
  <si>
    <t>Дз = Чзс  / Чн x 100, где:</t>
  </si>
  <si>
    <t>Дз - доля населения, систематически занимающегося физической культурой и спортом;</t>
  </si>
  <si>
    <t>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t>
  </si>
  <si>
    <t>Чн - численность населения Томского района в возрасте от 3 до 79 лет (статистические данные Томскстата)</t>
  </si>
  <si>
    <t>ДМ = А x 100 / В, где:</t>
  </si>
  <si>
    <t>ДМ - доля молодежи (14 - 30 лет), положительно оценивающей возможности для развития и самореализации молодежи в Томском районе;</t>
  </si>
  <si>
    <t>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t>
  </si>
  <si>
    <t xml:space="preserve">В - общее количество молодежи (14 - 30 лет) Томского района (статистические данные Томскстата)
</t>
  </si>
  <si>
    <t xml:space="preserve">Задача 1 "Развитие единого культурного пространства на территории Томского района" </t>
  </si>
  <si>
    <t>Задача 2 "Создание условий для развития физическрой культуры и спорта, эффективной молодежной политики в Томском районе"</t>
  </si>
  <si>
    <t>Подпрограмма 2 "Развитие молодежной политики,физической культуры и спорта в Томском районе"</t>
  </si>
  <si>
    <t>Управление по культуре, спорту, молодежной политике и туризму Администрации Томского района/Сельские поселения,Учреждения культуры Томского района</t>
  </si>
  <si>
    <t>Управление по культуре, спорту, молодежной политике и туризму Администрации Томского района/Сельские поселения, Учреждения культуры Томского района</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</si>
  <si>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</si>
  <si>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</si>
  <si>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Основное мероприятие 1. "Развитие внутреннего и въездного туризма  для развития туристической деятельности и поддержки приоритетных направлений туризма на территории Томского района", в том числе</t>
  </si>
  <si>
    <t>Создание условий для развития физической культуры и спорта, эффективной молодежной политики Томского района</t>
  </si>
  <si>
    <t>Показатели цели подпрограммы 3. Улучшение положения и качества жизни отдельных категорий жителей Томского района</t>
  </si>
  <si>
    <t>Показатели цели подпрограммы 2 "Развитие молодежной политики, физической культуры и спорта в Томском районе"</t>
  </si>
  <si>
    <t>Показатели цели подпрограммы 1 "Развитие культуры, искусства и туризма на территории муниципального образования "Томский район"</t>
  </si>
  <si>
    <t xml:space="preserve">
Показатели задачи 1 подпрограммы 1. Создание условий для развития кадрового потенциала в Томском районе в сфере культуры и архивного дела</t>
  </si>
  <si>
    <t>за ртчетный приод</t>
  </si>
  <si>
    <t>Количество мероприятий, направленных на развитие приоритетных видов туризма</t>
  </si>
  <si>
    <t>Кобщ. = М1 + М2 ... МN, где:</t>
  </si>
  <si>
    <t>М1,2...N - мероприятия, направленные на развитие приоритетных видов туризма;</t>
  </si>
  <si>
    <t>Кобщ. - общее количество мероприятий, направленных на развитие приоритетных видов туризма</t>
  </si>
  <si>
    <t>3.1.2.</t>
  </si>
  <si>
    <t>3.1.4.</t>
  </si>
  <si>
    <t>К = Коб., где:
К – количество созданных малобюджетных спортивных площадок по месту жительства и учебы на территории Томского района
Коб. - количество комплектов оборудования для малобюджетных спортивных площадок, предусмотренных для приобретения муниципальным образованием "Томский район" за счет субсидии из бюджета Томской области</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</si>
  <si>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муниципального образования "Томский район"                           Муниципальное автономное учреждение "Центр физической культуры и спорта Томского района"</t>
  </si>
  <si>
    <t>Создание условий для развития физической культуры и спорта, эффективной молодежной политики в Томском районе</t>
  </si>
  <si>
    <t>5.1.</t>
  </si>
  <si>
    <t>5.4</t>
  </si>
  <si>
    <t>7.5</t>
  </si>
  <si>
    <t>Модернизация региональных и муниципальных детских школ искусств по видам искусств</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</si>
  <si>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 %.</t>
  </si>
  <si>
    <t>Количество детей, находившихся в приемной семье, чел.</t>
  </si>
  <si>
    <t>Количество детей, лишенных родительского попечения, устроенных в семью, чел.</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</si>
  <si>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помещений,ед.</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</si>
  <si>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</si>
  <si>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 xml:space="preserve"> 
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</si>
  <si>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 xml:space="preserve">Задача 2. Создание условий для развития физической культуры и спорта, эффективной молодежной политики в Томском районе </t>
  </si>
  <si>
    <t>Государственная поддержка отрасли культуры</t>
  </si>
  <si>
    <t>Управление по культуре, спорту, молодежной политике и туризму Администрации Томского района/МБОУ ДО ДШИ</t>
  </si>
  <si>
    <t>Количество учреждений дополнительного образования детей, улучшивших состояние зданий и сооружений, ед</t>
  </si>
  <si>
    <t>8.0</t>
  </si>
  <si>
    <t>Основное мероприятие "Культурная среда"</t>
  </si>
  <si>
    <t>Задача 8 подпрограммы 1 "Культурная среда"</t>
  </si>
  <si>
    <t>Задача 9 подпрограммы 1 "Развитие внутреннего и въездного туризма  на территории Томского района"</t>
  </si>
  <si>
    <t>9.1.</t>
  </si>
  <si>
    <t>9.1.1</t>
  </si>
  <si>
    <t>9.1.2</t>
  </si>
  <si>
    <t>9.1.3</t>
  </si>
  <si>
    <t>12.1</t>
  </si>
  <si>
    <t>12.2</t>
  </si>
  <si>
    <t>12.3</t>
  </si>
  <si>
    <t>12.4</t>
  </si>
  <si>
    <t>Задача 8 "Культурная среда"</t>
  </si>
  <si>
    <t>Задача9 "Развитие внутреннего и въездного туризма на территории Томского района"</t>
  </si>
  <si>
    <t>Количество созданных, отремонтированных и капитально отремонтированных объектов в сфере культуры. Ед.</t>
  </si>
  <si>
    <t>Задача 9 "Развитие внутреннего и въездного туризма на территории Томского района"</t>
  </si>
  <si>
    <t>Показатели задачи 8 подпрограммы 1. Культурная среда</t>
  </si>
  <si>
    <t xml:space="preserve">Куч. = Куч., где:                                                               Куч. - количество учреждений </t>
  </si>
  <si>
    <t>Количество созданных, отремонтированных и капитально отремонтированных объектов в сфере культуры</t>
  </si>
  <si>
    <t>Показатели задачи 9 подпрограммы 1 Развитие внутреннего и въездного туризма  на территории Томского района"</t>
  </si>
  <si>
    <t>Задача 9 подпрограммы 1 "Развитие внутреннего и въездного туризма на территории Томского района"</t>
  </si>
  <si>
    <t xml:space="preserve"> Управление по культуре, спорту, молодежной политике и туризму Администрации Томского района</t>
  </si>
  <si>
    <t>Количество созданных, отремонтированных и капитально отремонтированных объектов в сфере культуры, ед</t>
  </si>
  <si>
    <t>8.</t>
  </si>
  <si>
    <t>15.2</t>
  </si>
  <si>
    <t>15.3</t>
  </si>
  <si>
    <t>16.1</t>
  </si>
  <si>
    <t>18</t>
  </si>
  <si>
    <t>18.1</t>
  </si>
  <si>
    <t>Основное мероприятие 1: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 в том числе</t>
  </si>
  <si>
    <t>3.2.</t>
  </si>
  <si>
    <t>3.3.</t>
  </si>
  <si>
    <t>Оснащение объектов спортивной инфраструктуры спортивно-технологическим оборудованием</t>
  </si>
  <si>
    <t>Количество поставленных комплектов спортивно-технологического оборудования, ед/
Количество созданных или модернизированных физкультурно-оздоровительных комплексов открытого типа, ед.</t>
  </si>
  <si>
    <t>1/1</t>
  </si>
  <si>
    <t>Количество участников  мероприятий</t>
  </si>
  <si>
    <t xml:space="preserve">Отчеты учреждений культуры </t>
  </si>
  <si>
    <t>Задача 10 подпрограммы 1 "Творческие люди"</t>
  </si>
  <si>
    <t>Основное мероприятие "Творческие люди"</t>
  </si>
  <si>
    <t>Государственная поддержка лучших сельских учреждений и лучших работников сельских учреждений культуры</t>
  </si>
  <si>
    <t>Показатели Задачи 10 подпрограммы 1 "Творческие люди"</t>
  </si>
  <si>
    <t>Задача 10 "Творческие люди"</t>
  </si>
  <si>
    <t>Количество учреждений победивших по результатам областного конкурса</t>
  </si>
  <si>
    <t>10.</t>
  </si>
  <si>
    <t>11.5</t>
  </si>
  <si>
    <t>13</t>
  </si>
  <si>
    <t>13.1</t>
  </si>
  <si>
    <t>13.2</t>
  </si>
  <si>
    <t>13.3</t>
  </si>
  <si>
    <t>13.4</t>
  </si>
  <si>
    <t>14.</t>
  </si>
  <si>
    <t>15.4</t>
  </si>
  <si>
    <t>15.5</t>
  </si>
  <si>
    <t>15.6</t>
  </si>
  <si>
    <t>15.7</t>
  </si>
  <si>
    <t>15.8</t>
  </si>
  <si>
    <t>15.9</t>
  </si>
  <si>
    <t>16.3</t>
  </si>
  <si>
    <t>19</t>
  </si>
  <si>
    <t xml:space="preserve">                                   Задача 5 подпрограммы 3 «Совершенствование системы поощрений граждан и коллективов организаций Томского района»  </t>
  </si>
  <si>
    <t>19.1</t>
  </si>
  <si>
    <t>19.2</t>
  </si>
  <si>
    <t>19.3</t>
  </si>
  <si>
    <t>Управление по культуре, спорту, молодежной политике и туризму Администрации Томского района/МАУ "Центр физической культуры и спорта Томского района"/СП/ДК</t>
  </si>
  <si>
    <t>Количеситво сельских поселений, шт.</t>
  </si>
  <si>
    <t>Управление по культуре, спорту, молодежной политике и туризму Администрации Томского района/МБУК ЦНТ и СКД "Радуга"</t>
  </si>
  <si>
    <t>Создание условий для организации досуга и обеспечения жителей поселения услугами организаций культуры</t>
  </si>
  <si>
    <t>11.6</t>
  </si>
  <si>
    <t>Количество подготовленных спортивных обьектов и сооружений, ед.</t>
  </si>
  <si>
    <t>Подготовка спортивных обьектов и сооружений для организации и проведения официальных физкультурных и спортивных мероприятий, тренировочных мероприятий муниципального, регионального и всероссийского уровня</t>
  </si>
  <si>
    <t>Ремонт плоскостных спортивных сооружений Томского района</t>
  </si>
  <si>
    <t>Управление по культуре, спорту, молодежной политике и туризму Администрации Томского района/МБУ "СКЦ Спасского поселения", МБУ "ЦД"д.Кисловка, МБУ СКЦ "Мечта"</t>
  </si>
  <si>
    <t>Управление по культуре, спорту, молодежной политике и туризму Администрации Томского района/МБУК ЦНТ и  СКД " Радуга",МБУ "СКЦ Спасского поселения"</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</si>
  <si>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</si>
  <si>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района/Учреждения культуры Томского района, Октябрьское сельское поселение</t>
  </si>
  <si>
    <t>Управление по культуре, спорту, молодежной политике и туризму Администрации Томского района/Управление образования Администрации Томского района/Администрация Богашевского сельского поселения</t>
  </si>
  <si>
    <t>Управление по культуре, спорту, молодежной политике и туризму Администрации Томского района/МАУ "Центр физической культуры и спорта Томского района"/учреждения культуры Томского района/Администрация Заречного сельского поселения,Администрация Октябрьского сельского поселения,Администрация Копыловского сельского поселения,Администрация Корниловского сельского поселения,Администрация Моряковского сельского поселения</t>
  </si>
  <si>
    <t>Основное мероприятие "Повышение качества жизни граждан старшего поколения Томского района"</t>
  </si>
  <si>
    <t>Подпрограмма 3 "Повышение качества жизни отдельных категорий жителей и формирование благоприятной социальной среды Томского района"</t>
  </si>
  <si>
    <t xml:space="preserve"> "Повышение качества жизни отдельных категорий жителей и формирование благоприятной социальной среды Томского района"</t>
  </si>
  <si>
    <t>Перечень показателей цели и задачи подпрограммы 3 
"Повышение качества жизни отдельных категорий жителей и формирование благоприятной социальной среды Томского района" муниципальной программы "Социальное развитие Томского района" и сведения о порядке сбора информации по показателям и методике их расчета</t>
  </si>
  <si>
    <t>Предоставление иных межбюджетных трансфертов на организацию перевозок тел (останков) умерших или погибших в места проведения патологоанатомического вскрытия, судебно-медицинской экспертизы</t>
  </si>
  <si>
    <t>Основное мероприятие   "Формирование благоприятной социальной среды Томского района"</t>
  </si>
  <si>
    <t>Показатели задачи 3 "Повышение качества жизни отдельных категорий жителей Томского района</t>
  </si>
  <si>
    <t>Задача 6 "Формирование благоприятной социальной среды Томского района"</t>
  </si>
  <si>
    <t>Задача 1 "Повышение качества жизни отдельных категорий жителей Томского района"</t>
  </si>
  <si>
    <t>Количество сельских поселений, получивших иной межбюджетный трансферт,шт</t>
  </si>
  <si>
    <t>Показатели задачи 1 подпрограммы 3. Повышение качества жизни отдельных категорий жителей Томского района</t>
  </si>
  <si>
    <t>Показатели задачи 6 подпрограммы 3. Формирование благоприятной социальной среды Томского района</t>
  </si>
  <si>
    <t>Количество сельских поселений, получивших иной межбюджетный трансферт</t>
  </si>
  <si>
    <t>Шт.</t>
  </si>
  <si>
    <t>Доля жителей Томского района, привлекаемых к поощрению Администрацией Томского района</t>
  </si>
  <si>
    <t>Ксп – количество сельских поселений, получивших иной межбюджетный трансферт, шт</t>
  </si>
  <si>
    <t>6.1.</t>
  </si>
  <si>
    <t>Перечень показателей  цели 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 и сведения о порядке сбора информации по показателям и методике их расчета</t>
  </si>
  <si>
    <t>Задача 10  подпрограммы 1"Творческие люди"</t>
  </si>
  <si>
    <t>Конкурс " Тропа родного края"</t>
  </si>
  <si>
    <t>9.1.4.</t>
  </si>
  <si>
    <t>Конкурс "Мой край-Томский район"</t>
  </si>
  <si>
    <t>9.1.5.</t>
  </si>
  <si>
    <t xml:space="preserve">Фестиваль "Петра и Февронии" - праздник, посвящённый Дню семьи, любви и верности </t>
  </si>
  <si>
    <t>Количество конкурсов, ед.</t>
  </si>
  <si>
    <t>Фестиваль "Петра и Февронии" - праздник, посвящённый Дню семьи, любви и верности</t>
  </si>
  <si>
    <t>Организация услуг по изготавлению и поставке памятных подарков для вручения гражданам и коллективам организации Томского района</t>
  </si>
  <si>
    <t>Организация услуг по изготавлению и поставке полиграфической продукции для вручения гражданам и коллективам организации Томского района</t>
  </si>
  <si>
    <t>Оказание услуг по изготавлению и поставке памятных подарков для вручения гражданам и коллективам организации Томского района</t>
  </si>
  <si>
    <t>Оказание услуг по изготавлению и поставке полиграфической продукции для вручения гражданам и коллективам организации Томского района</t>
  </si>
  <si>
    <t>Модернизация муниципальных библиотек в части комплектования книжных фондов библиотек муниципальных образований и государственных общедоступных библиотек субъектов Российской Федерации, кроме гг. Москвы и Санкт-Петербурга</t>
  </si>
  <si>
    <t>6.2.</t>
  </si>
  <si>
    <t>11.7</t>
  </si>
  <si>
    <t>Приобретение оброрудования для создания детской спортивной площадки в с. Александровское Малиновского сельского поселения Томского района</t>
  </si>
  <si>
    <t>Количество библиотек
муниципальных
образований и
государственных
библиотек Томской
области,
модернизированных в
части комплектования
книжных фондов</t>
  </si>
  <si>
    <t>9.3.</t>
  </si>
  <si>
    <t>9.3.1.</t>
  </si>
  <si>
    <t xml:space="preserve"> Основное мероприятие 2: "Создание условий для развития туристической деятельности и поддержка развития приоритетных направлений туризма", в том числе:</t>
  </si>
  <si>
    <t>5.5</t>
  </si>
  <si>
    <t>"Организация библиотечного обслуживания населения, комплектование и обеспечение сохранности библиотечных  фондов библиотек поселений", в том числе:</t>
  </si>
  <si>
    <t>5.4.1</t>
  </si>
  <si>
    <t>Комплектование книжных фондов библиотек</t>
  </si>
  <si>
    <t xml:space="preserve"> Приобретение жилого помещения в муниципальную собственность</t>
  </si>
  <si>
    <t>Количество общедоступных библиотек Томского района, подключенных к сети Интернет, ед.</t>
  </si>
  <si>
    <t>6.5</t>
  </si>
  <si>
    <t>Обеспечение развития и укрепления материально-технической базы учреждений дополнительного образования Томского района</t>
  </si>
  <si>
    <t>17.2</t>
  </si>
  <si>
    <t>Количество учреждений, укрепивших материально-техническую базу, шт.</t>
  </si>
  <si>
    <t>Предоставление социальной выплаты, удостоверяемой государственным жилищным сертификатом Томской области, лицам, которые ранее относились к категории детей-сирот и детей, оставшихся без попечения родителей</t>
  </si>
  <si>
    <t>Администрации сельских поселений Томского района</t>
  </si>
  <si>
    <t>Управление по культуре, спорту, молодежной политике и туризму Администрации Томского района; Администрации сельских поселений Томского района</t>
  </si>
  <si>
    <t>Доля молодежи (возраст 14 - 35лет), положительно оценивающей возможности для развития и самореализации молодежи в регионе, %</t>
  </si>
  <si>
    <t>Доля молодежи (возраст 14 - 35 лет), положительно оценивающей возможности для развития и самореализации молодежи в Томском районе</t>
  </si>
  <si>
    <t xml:space="preserve">Задача 3 "Улучшение положения и качества жизни отдельных категорий жителей Томского района" </t>
  </si>
  <si>
    <t>Доля молодежи (возраст 14 - 35 лет), положительно оценивающей возможности для развития и самореализации молодежи в регионе,%</t>
  </si>
  <si>
    <t>Основное мероприятие   "Организация работы по развитию форм жизнеустройства детей-сирот и детей, оставшихся без попечения родителей", в том числе</t>
  </si>
  <si>
    <t>Основное мероприятие "Исполнение принятых обязательств по социальной поддержке отдельных категорий граждан за счет средств областного бюджета", в том числе</t>
  </si>
  <si>
    <t>Приобретение оборудования для создания детской спортивной площадки в с. Александровское малиновского сельского поселения Томского района</t>
  </si>
  <si>
    <t>Количество приобретенного оборудования, ед</t>
  </si>
  <si>
    <t>4.1</t>
  </si>
  <si>
    <t>14.1</t>
  </si>
  <si>
    <t>154</t>
  </si>
  <si>
    <t>54/4239</t>
  </si>
  <si>
    <t>378/29673</t>
  </si>
  <si>
    <t>69,5/26/9</t>
  </si>
  <si>
    <t>Организаци и проведение мероприятий в области молодежной политики, поддержка волонтерского движения Томского района</t>
  </si>
  <si>
    <t>Основное 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</si>
  <si>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Задача 1.  Повышение качества жизни отдельных категории жителей Томского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</si>
</sst>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0" x14ac:knownFonts="1">
    <font>
      <sz val="11"/>
      <color theme="1"/>
      <name val="Calibri"/>
      <family val="2"/>
      <scheme val="minor"/>
    </font>
    <font>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0.5"/>
      <color theme="1"/>
      <name val="Times New Roman"/>
      <family val="1"/>
      <charset val="204"/>
    </font>
    <font>
      <u/>
      <sz val="11"/>
      <color theme="10"/>
      <name val="Calibri"/>
      <family val="2"/>
      <scheme val="minor"/>
    </font>
    <font>
      <sz val="12"/>
      <color theme="1"/>
      <name val="Calibri"/>
      <family val="2"/>
      <scheme val="minor"/>
    </font>
    <font>
      <sz val="12"/>
      <name val="Calibri"/>
      <family val="2"/>
      <scheme val="minor"/>
    </font>
    <font>
      <sz val="11"/>
      <name val="Calibri"/>
      <family val="2"/>
      <scheme val="minor"/>
    </font>
    <font>
      <b/>
      <sz val="10"/>
      <color theme="1"/>
      <name val="Calibri"/>
      <family val="2"/>
      <scheme val="minor"/>
    </font>
    <font>
      <sz val="10.5"/>
      <name val="Times New Roman"/>
      <family val="1"/>
      <charset val="204"/>
    </font>
    <font>
      <u/>
      <sz val="11"/>
      <name val="Times New Roman"/>
      <family val="1"/>
      <charset val="204"/>
    </font>
    <font>
      <sz val="10"/>
      <name val="Calibri"/>
      <family val="2"/>
      <scheme val="minor"/>
    </font>
    <font>
      <sz val="11"/>
      <color theme="0"/>
      <name val="Calibri"/>
      <family val="2"/>
      <scheme val="minor"/>
    </font>
    <font>
      <b/>
      <sz val="11"/>
      <name val="Calibri"/>
      <family val="2"/>
      <scheme val="minor"/>
    </font>
    <font>
      <b/>
      <sz val="12"/>
      <name val="Times New Roman"/>
      <family val="1"/>
      <charset val="204"/>
    </font>
    <font>
      <sz val="13"/>
      <name val="Times New Roman"/>
      <family val="1"/>
      <charset val="204"/>
    </font>
    <font>
      <b/>
      <sz val="13"/>
      <name val="Times New Roman"/>
      <family val="1"/>
      <charset val="204"/>
    </font>
    <font>
      <sz val="13"/>
      <name val="Calibri"/>
      <family val="2"/>
      <scheme val="minor"/>
    </font>
    <font>
      <sz val="13"/>
      <color theme="1"/>
      <name val="Calibri"/>
      <family val="2"/>
      <scheme val="minor"/>
    </font>
    <font>
      <b/>
      <sz val="12"/>
      <color theme="1"/>
      <name val="Times New Roman"/>
      <family val="1"/>
      <charset val="204"/>
    </font>
    <font>
      <sz val="13"/>
      <color theme="1"/>
      <name val="Times New Roman"/>
      <family val="1"/>
      <charset val="204"/>
    </font>
    <font>
      <u/>
      <sz val="13"/>
      <color theme="10"/>
      <name val="Calibri"/>
      <family val="2"/>
      <scheme val="minor"/>
    </font>
    <font>
      <sz val="13"/>
      <color rgb="FF000000"/>
      <name val="Times New Roman"/>
      <family val="1"/>
      <charset val="204"/>
    </font>
    <font>
      <b/>
      <sz val="13"/>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592">
    <xf numFmtId="0" fontId="0" fillId="0" borderId="0" xfId="0"/>
    <xf numFmtId="164" fontId="3" fillId="2" borderId="0"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3" fillId="2" borderId="1" xfId="0" applyNumberFormat="1" applyFont="1" applyFill="1" applyBorder="1" applyAlignment="1" applyProtection="1">
      <alignment horizontal="center" vertical="center"/>
      <protection locked="0"/>
    </xf>
    <xf numFmtId="0" fontId="1" fillId="2" borderId="0"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49" fontId="13" fillId="2" borderId="0" xfId="0" applyNumberFormat="1" applyFont="1" applyFill="1" applyBorder="1" applyAlignment="1">
      <alignment horizontal="center" vertical="center" wrapText="1"/>
    </xf>
    <xf numFmtId="0" fontId="0" fillId="2" borderId="0" xfId="0" applyFill="1"/>
    <xf numFmtId="164" fontId="5" fillId="2" borderId="0" xfId="0" applyNumberFormat="1" applyFont="1" applyFill="1" applyBorder="1" applyAlignment="1">
      <alignment horizontal="center" vertical="center" wrapText="1"/>
    </xf>
    <xf numFmtId="0" fontId="6" fillId="2" borderId="0" xfId="0" applyFont="1" applyFill="1"/>
    <xf numFmtId="0" fontId="6" fillId="2" borderId="0" xfId="0" applyFont="1" applyFill="1" applyBorder="1"/>
    <xf numFmtId="0" fontId="5" fillId="2" borderId="0" xfId="0" applyFont="1" applyFill="1" applyBorder="1" applyAlignment="1">
      <alignment vertical="center" wrapText="1"/>
    </xf>
    <xf numFmtId="0" fontId="14" fillId="2" borderId="0" xfId="0" applyFont="1" applyFill="1"/>
    <xf numFmtId="0" fontId="17" fillId="2" borderId="0" xfId="0" applyFont="1" applyFill="1" applyAlignment="1">
      <alignment horizontal="left"/>
    </xf>
    <xf numFmtId="0" fontId="17" fillId="2" borderId="0" xfId="0" applyFont="1" applyFill="1"/>
    <xf numFmtId="0" fontId="6" fillId="2" borderId="0" xfId="0" applyFont="1" applyFill="1" applyAlignment="1">
      <alignment horizontal="left"/>
    </xf>
    <xf numFmtId="0" fontId="3" fillId="2" borderId="24"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3" fillId="2" borderId="0" xfId="0" applyFont="1" applyFill="1"/>
    <xf numFmtId="0" fontId="0" fillId="0" borderId="0" xfId="0" applyFill="1"/>
    <xf numFmtId="0" fontId="1" fillId="0" borderId="13" xfId="0" applyFont="1" applyFill="1" applyBorder="1" applyAlignment="1">
      <alignment horizontal="center" vertical="center" wrapText="1"/>
    </xf>
    <xf numFmtId="0" fontId="9" fillId="0" borderId="14"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 fillId="0" borderId="14"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9" fillId="0" borderId="0" xfId="0" applyFont="1" applyFill="1" applyBorder="1" applyAlignment="1">
      <alignment vertical="center" wrapText="1"/>
    </xf>
    <xf numFmtId="0" fontId="0" fillId="2" borderId="0" xfId="0" applyFont="1" applyFill="1"/>
    <xf numFmtId="0" fontId="0" fillId="2" borderId="0" xfId="0" applyFill="1" applyAlignment="1"/>
    <xf numFmtId="0" fontId="0" fillId="2" borderId="0" xfId="0" applyFill="1" applyBorder="1" applyAlignment="1">
      <alignment wrapText="1"/>
    </xf>
    <xf numFmtId="0" fontId="13" fillId="2" borderId="0" xfId="0" applyFont="1" applyFill="1" applyAlignment="1"/>
    <xf numFmtId="0" fontId="1" fillId="2" borderId="0" xfId="0" applyFont="1" applyFill="1" applyAlignment="1"/>
    <xf numFmtId="0" fontId="0" fillId="2" borderId="0" xfId="0" applyFill="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0" fillId="2" borderId="0" xfId="0" applyFill="1" applyAlignment="1">
      <alignment horizontal="center" vertical="center" wrapText="1"/>
    </xf>
    <xf numFmtId="0" fontId="18" fillId="2" borderId="0" xfId="0" applyFont="1" applyFill="1" applyAlignment="1">
      <alignment horizontal="center"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4" fontId="0" fillId="2" borderId="0" xfId="0" applyNumberFormat="1" applyFill="1" applyAlignment="1">
      <alignment horizontal="center" vertical="center" wrapText="1"/>
    </xf>
    <xf numFmtId="164" fontId="20" fillId="2" borderId="1" xfId="0" applyNumberFormat="1" applyFont="1" applyFill="1" applyBorder="1" applyAlignment="1">
      <alignment horizontal="center" vertical="center" wrapText="1"/>
    </xf>
    <xf numFmtId="164" fontId="0" fillId="2" borderId="0" xfId="0" applyNumberFormat="1" applyFill="1"/>
    <xf numFmtId="49" fontId="4" fillId="2" borderId="1" xfId="0" applyNumberFormat="1" applyFont="1" applyFill="1" applyBorder="1" applyAlignment="1">
      <alignment horizontal="center" vertical="center" wrapText="1"/>
    </xf>
    <xf numFmtId="1" fontId="13"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vertical="center" wrapText="1"/>
    </xf>
    <xf numFmtId="164" fontId="4" fillId="2" borderId="3" xfId="0" applyNumberFormat="1" applyFont="1" applyFill="1" applyBorder="1" applyAlignment="1">
      <alignment vertical="center" wrapText="1"/>
    </xf>
    <xf numFmtId="0" fontId="4" fillId="2" borderId="1" xfId="0" applyFont="1" applyFill="1" applyBorder="1" applyAlignment="1">
      <alignment horizontal="center" vertical="center" wrapText="1"/>
    </xf>
    <xf numFmtId="164" fontId="21" fillId="2" borderId="0" xfId="0" applyNumberFormat="1" applyFont="1" applyFill="1" applyAlignment="1">
      <alignment wrapText="1"/>
    </xf>
    <xf numFmtId="0" fontId="21" fillId="2" borderId="0" xfId="0" applyFont="1" applyFill="1" applyAlignment="1">
      <alignment wrapText="1"/>
    </xf>
    <xf numFmtId="49" fontId="21" fillId="2" borderId="0" xfId="0" applyNumberFormat="1" applyFont="1" applyFill="1" applyAlignment="1">
      <alignment horizontal="center" vertical="center" wrapText="1"/>
    </xf>
    <xf numFmtId="0" fontId="21" fillId="2" borderId="0" xfId="0" applyFont="1" applyFill="1" applyAlignment="1">
      <alignment vertical="center" wrapText="1"/>
    </xf>
    <xf numFmtId="164" fontId="21" fillId="2" borderId="0" xfId="0" applyNumberFormat="1" applyFont="1" applyFill="1" applyAlignment="1">
      <alignment horizontal="center" vertical="center" wrapText="1"/>
    </xf>
    <xf numFmtId="2" fontId="21" fillId="2" borderId="0" xfId="0" applyNumberFormat="1" applyFont="1" applyFill="1" applyAlignment="1">
      <alignment vertical="center" wrapText="1"/>
    </xf>
    <xf numFmtId="164" fontId="21" fillId="2" borderId="0" xfId="0" applyNumberFormat="1" applyFont="1" applyFill="1" applyAlignment="1">
      <alignment vertical="center" wrapText="1"/>
    </xf>
    <xf numFmtId="2" fontId="21"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left" vertical="center" wrapText="1"/>
    </xf>
    <xf numFmtId="164"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21" fillId="2"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164" fontId="22" fillId="2" borderId="0" xfId="0" applyNumberFormat="1" applyFont="1" applyFill="1" applyAlignment="1">
      <alignment wrapText="1"/>
    </xf>
    <xf numFmtId="0" fontId="22" fillId="2" borderId="0" xfId="0" applyFont="1" applyFill="1" applyAlignment="1">
      <alignment wrapText="1"/>
    </xf>
    <xf numFmtId="164" fontId="21" fillId="2" borderId="1" xfId="0" applyNumberFormat="1" applyFont="1" applyFill="1" applyBorder="1" applyAlignment="1">
      <alignment horizontal="center" wrapText="1"/>
    </xf>
    <xf numFmtId="164" fontId="21" fillId="2" borderId="1" xfId="0" applyNumberFormat="1" applyFont="1" applyFill="1" applyBorder="1" applyAlignment="1">
      <alignment vertical="center" wrapText="1"/>
    </xf>
    <xf numFmtId="164" fontId="22" fillId="2" borderId="1" xfId="0" applyNumberFormat="1" applyFont="1" applyFill="1" applyBorder="1" applyAlignment="1">
      <alignment horizontal="center" wrapText="1"/>
    </xf>
    <xf numFmtId="164" fontId="22" fillId="2" borderId="7" xfId="0" applyNumberFormat="1" applyFont="1" applyFill="1" applyBorder="1" applyAlignment="1">
      <alignment horizontal="center" vertical="center" wrapText="1"/>
    </xf>
    <xf numFmtId="164" fontId="21" fillId="2" borderId="7" xfId="0" applyNumberFormat="1" applyFont="1" applyFill="1" applyBorder="1" applyAlignment="1">
      <alignment horizontal="center" vertical="center" wrapText="1"/>
    </xf>
    <xf numFmtId="164" fontId="23" fillId="2" borderId="0" xfId="0" applyNumberFormat="1" applyFont="1" applyFill="1" applyBorder="1" applyAlignment="1">
      <alignment horizontal="center" vertical="center" wrapText="1"/>
    </xf>
    <xf numFmtId="0" fontId="23" fillId="2" borderId="0" xfId="0" applyFont="1" applyFill="1" applyBorder="1" applyAlignment="1">
      <alignment horizontal="center" vertical="center" wrapText="1"/>
    </xf>
    <xf numFmtId="0" fontId="21" fillId="2" borderId="1" xfId="0" applyFont="1" applyFill="1" applyBorder="1" applyAlignment="1">
      <alignment horizontal="center" vertical="center"/>
    </xf>
    <xf numFmtId="164" fontId="21" fillId="2" borderId="1" xfId="0" applyNumberFormat="1" applyFont="1" applyFill="1" applyBorder="1" applyAlignment="1">
      <alignment horizontal="center" vertical="center"/>
    </xf>
    <xf numFmtId="164" fontId="22" fillId="2" borderId="1" xfId="0" applyNumberFormat="1" applyFont="1" applyFill="1" applyBorder="1" applyAlignment="1" applyProtection="1">
      <alignment horizontal="center" vertical="center"/>
      <protection locked="0"/>
    </xf>
    <xf numFmtId="164" fontId="22" fillId="2" borderId="1" xfId="0" applyNumberFormat="1" applyFont="1" applyFill="1" applyBorder="1" applyAlignment="1">
      <alignment horizontal="center" vertical="center"/>
    </xf>
    <xf numFmtId="164" fontId="21" fillId="2" borderId="1" xfId="0" applyNumberFormat="1" applyFont="1" applyFill="1" applyBorder="1" applyAlignment="1" applyProtection="1">
      <alignment horizontal="center" vertical="center"/>
      <protection locked="0"/>
    </xf>
    <xf numFmtId="0" fontId="11" fillId="2" borderId="0" xfId="0" applyFont="1" applyFill="1"/>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7" fillId="2" borderId="1" xfId="0" applyFont="1" applyFill="1" applyBorder="1" applyAlignment="1">
      <alignment horizontal="center" vertical="center"/>
    </xf>
    <xf numFmtId="0" fontId="7" fillId="2" borderId="5" xfId="0"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0" fontId="25" fillId="2" borderId="1" xfId="0" applyFont="1" applyFill="1" applyBorder="1" applyAlignment="1">
      <alignment vertical="center" wrapText="1"/>
    </xf>
    <xf numFmtId="164" fontId="25" fillId="2"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0" fontId="24" fillId="2" borderId="0" xfId="0" applyFont="1" applyFill="1"/>
    <xf numFmtId="0" fontId="26" fillId="2" borderId="1" xfId="0" applyFont="1" applyFill="1" applyBorder="1" applyAlignment="1">
      <alignment horizontal="center" vertical="center" wrapText="1"/>
    </xf>
    <xf numFmtId="0" fontId="26" fillId="2" borderId="1" xfId="0" applyFont="1" applyFill="1" applyBorder="1" applyAlignment="1">
      <alignment vertical="center" wrapText="1"/>
    </xf>
    <xf numFmtId="0" fontId="24" fillId="2" borderId="1" xfId="0" applyFont="1" applyFill="1" applyBorder="1" applyAlignment="1">
      <alignment vertical="center" wrapText="1"/>
    </xf>
    <xf numFmtId="0" fontId="24" fillId="2" borderId="0" xfId="0" applyFont="1" applyFill="1" applyAlignment="1">
      <alignment horizontal="left"/>
    </xf>
    <xf numFmtId="0" fontId="26" fillId="2" borderId="1" xfId="0" applyFont="1" applyFill="1" applyBorder="1" applyAlignment="1">
      <alignment horizontal="left" vertical="center" wrapText="1"/>
    </xf>
    <xf numFmtId="0" fontId="21" fillId="2" borderId="1" xfId="0" applyFont="1" applyFill="1" applyBorder="1" applyAlignment="1">
      <alignment vertical="center" wrapText="1"/>
    </xf>
    <xf numFmtId="0" fontId="21" fillId="2" borderId="6" xfId="0" applyFont="1" applyFill="1" applyBorder="1" applyAlignment="1">
      <alignment vertical="center" wrapText="1"/>
    </xf>
    <xf numFmtId="3"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wrapText="1"/>
    </xf>
    <xf numFmtId="164" fontId="21"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vertical="center" wrapText="1"/>
    </xf>
    <xf numFmtId="0" fontId="23" fillId="2" borderId="0" xfId="0" applyFont="1" applyFill="1"/>
    <xf numFmtId="0" fontId="21" fillId="2" borderId="16"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26" fillId="2" borderId="16"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2" borderId="14" xfId="0" applyFont="1" applyFill="1" applyBorder="1" applyAlignment="1">
      <alignment vertical="center" wrapText="1"/>
    </xf>
    <xf numFmtId="0" fontId="26" fillId="2" borderId="13" xfId="0" applyFont="1" applyFill="1" applyBorder="1" applyAlignment="1">
      <alignment vertical="center" wrapText="1"/>
    </xf>
    <xf numFmtId="0" fontId="26" fillId="2" borderId="16" xfId="0" applyFont="1" applyFill="1" applyBorder="1" applyAlignment="1">
      <alignment vertical="center" wrapText="1"/>
    </xf>
    <xf numFmtId="0" fontId="26" fillId="2" borderId="12" xfId="0" applyFont="1" applyFill="1" applyBorder="1" applyAlignment="1">
      <alignment vertical="center" wrapText="1"/>
    </xf>
    <xf numFmtId="0" fontId="26" fillId="2" borderId="11" xfId="0" applyFont="1" applyFill="1" applyBorder="1" applyAlignment="1">
      <alignment vertical="center" wrapText="1"/>
    </xf>
    <xf numFmtId="0" fontId="26" fillId="2" borderId="19" xfId="0" applyFont="1" applyFill="1" applyBorder="1" applyAlignment="1">
      <alignment vertical="center" wrapText="1"/>
    </xf>
    <xf numFmtId="0" fontId="26" fillId="2" borderId="33"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35" xfId="0" applyFont="1" applyFill="1" applyBorder="1" applyAlignment="1">
      <alignment horizontal="center" vertical="center" wrapText="1"/>
    </xf>
    <xf numFmtId="1" fontId="21" fillId="2" borderId="0" xfId="0" applyNumberFormat="1" applyFont="1" applyFill="1" applyAlignment="1">
      <alignment horizontal="center" vertical="center" wrapText="1"/>
    </xf>
    <xf numFmtId="0" fontId="22" fillId="2" borderId="0" xfId="0" applyFont="1" applyFill="1" applyAlignment="1">
      <alignment vertical="center" wrapText="1"/>
    </xf>
    <xf numFmtId="0" fontId="29" fillId="2" borderId="0" xfId="0" applyFont="1" applyFill="1" applyBorder="1" applyAlignment="1">
      <alignment horizontal="center" vertical="center" wrapText="1"/>
    </xf>
    <xf numFmtId="49" fontId="21" fillId="2" borderId="0" xfId="0" applyNumberFormat="1" applyFont="1" applyFill="1" applyAlignment="1">
      <alignment vertical="center" wrapText="1"/>
    </xf>
    <xf numFmtId="0" fontId="21"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 fontId="8" fillId="2" borderId="0"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0" xfId="0" applyFont="1" applyFill="1" applyBorder="1" applyAlignment="1">
      <alignment wrapText="1"/>
    </xf>
    <xf numFmtId="0" fontId="8" fillId="2" borderId="0" xfId="0" applyFont="1" applyFill="1" applyAlignment="1">
      <alignment wrapText="1"/>
    </xf>
    <xf numFmtId="3" fontId="20" fillId="2" borderId="1" xfId="0" applyNumberFormat="1" applyFont="1" applyFill="1" applyBorder="1" applyAlignment="1">
      <alignment horizontal="center" vertical="center" wrapText="1"/>
    </xf>
    <xf numFmtId="164" fontId="8" fillId="2" borderId="1" xfId="0" applyNumberFormat="1" applyFont="1" applyFill="1" applyBorder="1" applyAlignment="1" applyProtection="1">
      <alignment horizontal="center" vertical="center" wrapText="1"/>
      <protection locked="0"/>
    </xf>
    <xf numFmtId="164" fontId="20" fillId="2" borderId="0" xfId="0" applyNumberFormat="1" applyFont="1" applyFill="1" applyBorder="1" applyAlignment="1">
      <alignment horizontal="center" vertical="center" wrapText="1"/>
    </xf>
    <xf numFmtId="49" fontId="8" fillId="2" borderId="3" xfId="0" applyNumberFormat="1" applyFont="1" applyFill="1" applyBorder="1" applyAlignment="1">
      <alignment vertical="center" wrapText="1"/>
    </xf>
    <xf numFmtId="49" fontId="8" fillId="2" borderId="5" xfId="0" applyNumberFormat="1" applyFont="1" applyFill="1" applyBorder="1" applyAlignment="1">
      <alignment vertical="center" wrapText="1"/>
    </xf>
    <xf numFmtId="49" fontId="8" fillId="2" borderId="4" xfId="0" applyNumberFormat="1" applyFont="1" applyFill="1" applyBorder="1" applyAlignment="1">
      <alignment vertical="center" wrapText="1"/>
    </xf>
    <xf numFmtId="164" fontId="20" fillId="2" borderId="4" xfId="0" applyNumberFormat="1" applyFont="1" applyFill="1" applyBorder="1" applyAlignment="1">
      <alignment horizontal="center" vertical="center" wrapText="1"/>
    </xf>
    <xf numFmtId="0" fontId="20" fillId="2" borderId="0" xfId="0" applyFont="1" applyFill="1" applyBorder="1" applyAlignment="1">
      <alignment wrapText="1"/>
    </xf>
    <xf numFmtId="0" fontId="20" fillId="2" borderId="0" xfId="0" applyFont="1" applyFill="1" applyAlignment="1">
      <alignment wrapText="1"/>
    </xf>
    <xf numFmtId="0" fontId="13"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20" fillId="2" borderId="1" xfId="0" applyFont="1" applyFill="1" applyBorder="1" applyAlignment="1">
      <alignment vertical="center" wrapText="1"/>
    </xf>
    <xf numFmtId="0" fontId="13" fillId="2" borderId="0" xfId="0" applyFont="1" applyFill="1" applyAlignment="1">
      <alignment horizontal="left" vertical="center" wrapText="1"/>
    </xf>
    <xf numFmtId="0" fontId="13" fillId="2" borderId="0" xfId="0" applyFont="1" applyFill="1" applyAlignment="1">
      <alignment vertical="center" wrapText="1"/>
    </xf>
    <xf numFmtId="2" fontId="8"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xf>
    <xf numFmtId="164" fontId="21" fillId="2" borderId="1" xfId="0" applyNumberFormat="1" applyFont="1" applyFill="1" applyBorder="1" applyAlignment="1">
      <alignment horizontal="center" vertical="center" wrapText="1"/>
    </xf>
    <xf numFmtId="164" fontId="22" fillId="2" borderId="1" xfId="0" applyNumberFormat="1" applyFont="1" applyFill="1" applyBorder="1" applyAlignment="1" applyProtection="1">
      <alignment horizontal="center" vertical="center" wrapText="1"/>
      <protection locked="0"/>
    </xf>
    <xf numFmtId="0" fontId="12" fillId="2" borderId="0" xfId="0" applyFont="1" applyFill="1" applyAlignment="1">
      <alignment horizontal="left"/>
    </xf>
    <xf numFmtId="0" fontId="12" fillId="2" borderId="0" xfId="0" applyFont="1" applyFill="1"/>
    <xf numFmtId="0" fontId="3" fillId="2" borderId="1" xfId="0" applyFont="1" applyFill="1" applyBorder="1" applyAlignment="1">
      <alignment vertical="center" wrapText="1"/>
    </xf>
    <xf numFmtId="0" fontId="13" fillId="2" borderId="0" xfId="0" applyFont="1" applyFill="1" applyAlignment="1">
      <alignment wrapText="1"/>
    </xf>
    <xf numFmtId="0" fontId="15"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0" xfId="0" applyFont="1" applyFill="1" applyAlignment="1">
      <alignment wrapText="1"/>
    </xf>
    <xf numFmtId="164" fontId="4"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0" fillId="2" borderId="4" xfId="0" applyFont="1" applyFill="1" applyBorder="1" applyAlignment="1">
      <alignment horizontal="center" vertical="center" wrapText="1"/>
    </xf>
    <xf numFmtId="164" fontId="21" fillId="2" borderId="5" xfId="0" applyNumberFormat="1" applyFont="1" applyFill="1" applyBorder="1" applyAlignment="1">
      <alignment horizontal="center" vertical="center" wrapText="1"/>
    </xf>
    <xf numFmtId="164" fontId="21" fillId="2" borderId="7" xfId="0" applyNumberFormat="1" applyFont="1" applyFill="1" applyBorder="1" applyAlignment="1">
      <alignment horizontal="left" vertical="center" wrapText="1"/>
    </xf>
    <xf numFmtId="164" fontId="22" fillId="2" borderId="4" xfId="0" applyNumberFormat="1" applyFont="1" applyFill="1" applyBorder="1" applyAlignment="1">
      <alignment horizontal="center" vertical="center" wrapText="1"/>
    </xf>
    <xf numFmtId="0" fontId="21"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49" fontId="3"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12" fillId="2" borderId="1" xfId="0" applyFont="1" applyFill="1" applyBorder="1" applyAlignment="1">
      <alignment vertical="center" wrapText="1"/>
    </xf>
    <xf numFmtId="0" fontId="8" fillId="2" borderId="1" xfId="0" applyFont="1" applyFill="1" applyBorder="1" applyAlignment="1">
      <alignment horizontal="left" vertical="center" wrapText="1"/>
    </xf>
    <xf numFmtId="49"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2" fontId="22"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3" fillId="2" borderId="0" xfId="0" applyFont="1" applyFill="1" applyAlignment="1">
      <alignment wrapText="1"/>
    </xf>
    <xf numFmtId="0" fontId="15"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0" xfId="0" applyFont="1" applyFill="1" applyAlignment="1">
      <alignment wrapText="1"/>
    </xf>
    <xf numFmtId="0" fontId="16" fillId="2" borderId="1" xfId="1" applyFont="1" applyFill="1" applyBorder="1" applyAlignment="1">
      <alignment vertical="center" wrapText="1"/>
    </xf>
    <xf numFmtId="0" fontId="16" fillId="2" borderId="6"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7" xfId="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64" fontId="4" fillId="2" borderId="23" xfId="0" applyNumberFormat="1" applyFont="1" applyFill="1" applyBorder="1" applyAlignment="1">
      <alignment horizontal="center" vertical="center" wrapText="1"/>
    </xf>
    <xf numFmtId="164" fontId="4" fillId="2" borderId="25"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19" fillId="2" borderId="4" xfId="0" applyNumberFormat="1" applyFont="1" applyFill="1" applyBorder="1" applyAlignment="1">
      <alignment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4" xfId="0" applyFont="1" applyFill="1" applyBorder="1" applyAlignment="1">
      <alignment wrapText="1"/>
    </xf>
    <xf numFmtId="0" fontId="1" fillId="0" borderId="20" xfId="0" applyFont="1" applyFill="1" applyBorder="1" applyAlignment="1">
      <alignment vertical="center" wrapText="1"/>
    </xf>
    <xf numFmtId="0" fontId="1" fillId="0" borderId="13" xfId="0" applyFont="1" applyFill="1" applyBorder="1" applyAlignment="1">
      <alignment vertical="center" wrapText="1"/>
    </xf>
    <xf numFmtId="0" fontId="9" fillId="0" borderId="0" xfId="0" applyFont="1" applyFill="1" applyBorder="1" applyAlignment="1">
      <alignment vertical="center" wrapText="1"/>
    </xf>
    <xf numFmtId="0" fontId="1" fillId="0" borderId="18"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14" xfId="0" applyFont="1" applyFill="1" applyBorder="1" applyAlignment="1">
      <alignment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vertical="center" wrapText="1"/>
    </xf>
    <xf numFmtId="0" fontId="0" fillId="0" borderId="3" xfId="0"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 fillId="0" borderId="24" xfId="0" applyFont="1" applyFill="1" applyBorder="1" applyAlignment="1">
      <alignment vertical="center" wrapText="1"/>
    </xf>
    <xf numFmtId="0" fontId="0" fillId="0" borderId="24" xfId="0" applyBorder="1" applyAlignment="1">
      <alignment vertical="center" wrapText="1"/>
    </xf>
    <xf numFmtId="0" fontId="0" fillId="0" borderId="0" xfId="0" applyBorder="1" applyAlignment="1">
      <alignment vertical="center" wrapText="1"/>
    </xf>
    <xf numFmtId="0" fontId="1" fillId="0" borderId="8" xfId="0" applyFont="1" applyFill="1" applyBorder="1" applyAlignment="1">
      <alignment vertical="center" wrapText="1"/>
    </xf>
    <xf numFmtId="0" fontId="0" fillId="0" borderId="8" xfId="0" applyBorder="1" applyAlignment="1">
      <alignment vertical="center" wrapText="1"/>
    </xf>
    <xf numFmtId="0" fontId="1" fillId="0" borderId="3" xfId="0" applyFont="1" applyFill="1" applyBorder="1" applyAlignment="1">
      <alignment vertical="center" wrapText="1"/>
    </xf>
    <xf numFmtId="0" fontId="9" fillId="0" borderId="17" xfId="0" applyFont="1" applyFill="1" applyBorder="1" applyAlignment="1">
      <alignment vertical="center" wrapText="1"/>
    </xf>
    <xf numFmtId="0" fontId="9" fillId="0" borderId="19"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14"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3" fillId="0" borderId="14" xfId="0" applyFont="1" applyFill="1" applyBorder="1" applyAlignment="1">
      <alignment vertical="center" wrapText="1"/>
    </xf>
    <xf numFmtId="0" fontId="1" fillId="0" borderId="0" xfId="0" applyFont="1" applyFill="1" applyAlignment="1">
      <alignment horizontal="center" vertical="center" wrapText="1"/>
    </xf>
    <xf numFmtId="0" fontId="1" fillId="0" borderId="29" xfId="0" applyFont="1" applyFill="1" applyBorder="1" applyAlignment="1">
      <alignment vertical="center" wrapText="1"/>
    </xf>
    <xf numFmtId="0" fontId="1" fillId="0"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3" fillId="0" borderId="23" xfId="0" applyFont="1" applyFill="1"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1"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2" borderId="21" xfId="0" applyFont="1" applyFill="1" applyBorder="1" applyAlignment="1">
      <alignment vertical="center" wrapText="1"/>
    </xf>
    <xf numFmtId="0" fontId="1" fillId="2" borderId="14"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164" fontId="21" fillId="2" borderId="3" xfId="0" applyNumberFormat="1" applyFont="1" applyFill="1" applyBorder="1" applyAlignment="1">
      <alignment horizontal="center" vertical="center" wrapText="1"/>
    </xf>
    <xf numFmtId="164" fontId="21" fillId="2" borderId="5" xfId="0" applyNumberFormat="1" applyFont="1" applyFill="1" applyBorder="1" applyAlignment="1">
      <alignment horizontal="center" vertical="center" wrapText="1"/>
    </xf>
    <xf numFmtId="164" fontId="21" fillId="2" borderId="4" xfId="0" applyNumberFormat="1" applyFont="1" applyFill="1" applyBorder="1" applyAlignment="1">
      <alignment horizontal="center" vertical="center" wrapText="1"/>
    </xf>
    <xf numFmtId="164" fontId="23" fillId="2" borderId="3" xfId="0" applyNumberFormat="1" applyFont="1" applyFill="1" applyBorder="1" applyAlignment="1">
      <alignment horizontal="center" vertical="center" wrapText="1"/>
    </xf>
    <xf numFmtId="164" fontId="23" fillId="2" borderId="5" xfId="0" applyNumberFormat="1" applyFont="1" applyFill="1" applyBorder="1" applyAlignment="1">
      <alignment horizontal="center" vertical="center" wrapText="1"/>
    </xf>
    <xf numFmtId="164" fontId="23" fillId="2" borderId="4" xfId="0" applyNumberFormat="1" applyFont="1" applyFill="1" applyBorder="1" applyAlignment="1">
      <alignment horizontal="center" vertical="center" wrapText="1"/>
    </xf>
    <xf numFmtId="0" fontId="21" fillId="2" borderId="6"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7" xfId="0" applyFont="1" applyFill="1" applyBorder="1" applyAlignment="1">
      <alignment horizontal="left" vertical="center" wrapText="1"/>
    </xf>
    <xf numFmtId="164" fontId="21" fillId="2" borderId="6" xfId="0" applyNumberFormat="1" applyFont="1" applyFill="1" applyBorder="1" applyAlignment="1">
      <alignment horizontal="left" vertical="center" wrapText="1"/>
    </xf>
    <xf numFmtId="164" fontId="21" fillId="2" borderId="2" xfId="0" applyNumberFormat="1" applyFont="1" applyFill="1" applyBorder="1" applyAlignment="1">
      <alignment horizontal="left" vertical="center" wrapText="1"/>
    </xf>
    <xf numFmtId="164" fontId="21" fillId="2" borderId="7" xfId="0" applyNumberFormat="1" applyFont="1" applyFill="1" applyBorder="1" applyAlignment="1">
      <alignment horizontal="left" vertical="center" wrapText="1"/>
    </xf>
    <xf numFmtId="164" fontId="23" fillId="2" borderId="2" xfId="0" applyNumberFormat="1" applyFont="1" applyFill="1" applyBorder="1" applyAlignment="1">
      <alignment horizontal="left" vertical="center" wrapText="1"/>
    </xf>
    <xf numFmtId="164" fontId="23" fillId="2" borderId="7" xfId="0" applyNumberFormat="1" applyFont="1" applyFill="1" applyBorder="1" applyAlignment="1">
      <alignment horizontal="left" vertical="center" wrapText="1"/>
    </xf>
    <xf numFmtId="164" fontId="23" fillId="2" borderId="5" xfId="0" applyNumberFormat="1" applyFont="1" applyFill="1" applyBorder="1" applyAlignment="1">
      <alignment vertical="center" wrapText="1"/>
    </xf>
    <xf numFmtId="164" fontId="23" fillId="2" borderId="4" xfId="0" applyNumberFormat="1" applyFont="1" applyFill="1" applyBorder="1" applyAlignment="1">
      <alignment vertical="center" wrapText="1"/>
    </xf>
    <xf numFmtId="164" fontId="21" fillId="2" borderId="3" xfId="0" applyNumberFormat="1" applyFont="1" applyFill="1" applyBorder="1" applyAlignment="1">
      <alignment vertical="center" wrapText="1"/>
    </xf>
    <xf numFmtId="164" fontId="21" fillId="2" borderId="5" xfId="0" applyNumberFormat="1" applyFont="1" applyFill="1" applyBorder="1" applyAlignment="1">
      <alignment vertical="center" wrapText="1"/>
    </xf>
    <xf numFmtId="164" fontId="21" fillId="2" borderId="4" xfId="0" applyNumberFormat="1" applyFont="1" applyFill="1" applyBorder="1" applyAlignment="1">
      <alignment vertical="center" wrapText="1"/>
    </xf>
    <xf numFmtId="164" fontId="22" fillId="2" borderId="3" xfId="0" applyNumberFormat="1" applyFont="1" applyFill="1" applyBorder="1" applyAlignment="1">
      <alignment vertical="center" wrapText="1"/>
    </xf>
    <xf numFmtId="164" fontId="22" fillId="2" borderId="5" xfId="0" applyNumberFormat="1" applyFont="1" applyFill="1" applyBorder="1" applyAlignment="1">
      <alignment vertical="center" wrapText="1"/>
    </xf>
    <xf numFmtId="164" fontId="22" fillId="2" borderId="4" xfId="0" applyNumberFormat="1" applyFont="1" applyFill="1" applyBorder="1" applyAlignment="1">
      <alignment vertical="center" wrapText="1"/>
    </xf>
    <xf numFmtId="49" fontId="21" fillId="2" borderId="3" xfId="0" applyNumberFormat="1" applyFont="1" applyFill="1" applyBorder="1" applyAlignment="1">
      <alignment horizontal="center" vertical="center" wrapText="1"/>
    </xf>
    <xf numFmtId="49" fontId="21" fillId="2" borderId="5" xfId="0" applyNumberFormat="1" applyFont="1" applyFill="1" applyBorder="1" applyAlignment="1">
      <alignment horizontal="center" vertical="center" wrapText="1"/>
    </xf>
    <xf numFmtId="49" fontId="21" fillId="2" borderId="4" xfId="0" applyNumberFormat="1" applyFont="1" applyFill="1" applyBorder="1" applyAlignment="1">
      <alignment horizontal="center" vertical="center" wrapText="1"/>
    </xf>
    <xf numFmtId="0" fontId="21" fillId="2" borderId="3" xfId="0" applyFont="1" applyFill="1" applyBorder="1" applyAlignment="1">
      <alignment vertical="center" wrapText="1"/>
    </xf>
    <xf numFmtId="0" fontId="21" fillId="2" borderId="5" xfId="0" applyFont="1" applyFill="1" applyBorder="1" applyAlignment="1">
      <alignment vertical="center" wrapText="1"/>
    </xf>
    <xf numFmtId="0" fontId="21" fillId="2" borderId="4" xfId="0" applyFont="1" applyFill="1" applyBorder="1" applyAlignment="1">
      <alignment vertical="center" wrapText="1"/>
    </xf>
    <xf numFmtId="164" fontId="21" fillId="2" borderId="3" xfId="0" applyNumberFormat="1" applyFont="1" applyFill="1" applyBorder="1" applyAlignment="1">
      <alignment vertical="top" wrapText="1"/>
    </xf>
    <xf numFmtId="164" fontId="21" fillId="2" borderId="5" xfId="0" applyNumberFormat="1" applyFont="1" applyFill="1" applyBorder="1" applyAlignment="1">
      <alignment vertical="top" wrapText="1"/>
    </xf>
    <xf numFmtId="164" fontId="21" fillId="2" borderId="4" xfId="0" applyNumberFormat="1" applyFont="1" applyFill="1" applyBorder="1" applyAlignment="1">
      <alignment vertical="top" wrapText="1"/>
    </xf>
    <xf numFmtId="164" fontId="21" fillId="2" borderId="3" xfId="0" applyNumberFormat="1" applyFont="1" applyFill="1" applyBorder="1" applyAlignment="1">
      <alignment horizontal="center" vertical="top" wrapText="1"/>
    </xf>
    <xf numFmtId="164" fontId="21" fillId="2" borderId="5" xfId="0" applyNumberFormat="1" applyFont="1" applyFill="1" applyBorder="1" applyAlignment="1">
      <alignment horizontal="center" vertical="top" wrapText="1"/>
    </xf>
    <xf numFmtId="164" fontId="21" fillId="2" borderId="4" xfId="0" applyNumberFormat="1" applyFont="1" applyFill="1" applyBorder="1" applyAlignment="1">
      <alignment horizontal="center" vertical="top"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vertical="center" wrapText="1"/>
    </xf>
    <xf numFmtId="0" fontId="13" fillId="2" borderId="4" xfId="0" applyFont="1" applyFill="1" applyBorder="1" applyAlignment="1">
      <alignment vertical="center" wrapText="1"/>
    </xf>
    <xf numFmtId="164" fontId="22" fillId="2" borderId="3" xfId="0" applyNumberFormat="1" applyFont="1" applyFill="1" applyBorder="1" applyAlignment="1">
      <alignment horizontal="center" vertical="center" wrapText="1"/>
    </xf>
    <xf numFmtId="164" fontId="22" fillId="2" borderId="5" xfId="0" applyNumberFormat="1" applyFont="1" applyFill="1" applyBorder="1" applyAlignment="1">
      <alignment horizontal="center" vertical="center" wrapText="1"/>
    </xf>
    <xf numFmtId="164" fontId="22" fillId="2" borderId="4" xfId="0" applyNumberFormat="1" applyFont="1" applyFill="1" applyBorder="1" applyAlignment="1">
      <alignment horizontal="center" vertical="center" wrapText="1"/>
    </xf>
    <xf numFmtId="164" fontId="21" fillId="2" borderId="5" xfId="0" applyNumberFormat="1" applyFont="1" applyFill="1" applyBorder="1" applyAlignment="1">
      <alignment vertical="center"/>
    </xf>
    <xf numFmtId="164" fontId="21" fillId="2" borderId="4" xfId="0" applyNumberFormat="1" applyFont="1" applyFill="1" applyBorder="1" applyAlignment="1">
      <alignment vertical="center"/>
    </xf>
    <xf numFmtId="49" fontId="23" fillId="2" borderId="5" xfId="0" applyNumberFormat="1" applyFont="1" applyFill="1" applyBorder="1" applyAlignment="1">
      <alignment horizontal="center" vertical="center" wrapText="1"/>
    </xf>
    <xf numFmtId="49" fontId="23" fillId="2" borderId="4" xfId="0" applyNumberFormat="1" applyFont="1" applyFill="1" applyBorder="1" applyAlignment="1">
      <alignment horizontal="center" vertical="center" wrapText="1"/>
    </xf>
    <xf numFmtId="0" fontId="23" fillId="2" borderId="5" xfId="0" applyFont="1" applyFill="1" applyBorder="1" applyAlignment="1">
      <alignment vertical="center" wrapText="1"/>
    </xf>
    <xf numFmtId="0" fontId="23" fillId="2" borderId="4" xfId="0" applyFont="1" applyFill="1" applyBorder="1" applyAlignment="1">
      <alignment vertical="center" wrapText="1"/>
    </xf>
    <xf numFmtId="164" fontId="21" fillId="2" borderId="2" xfId="0" applyNumberFormat="1" applyFont="1" applyFill="1" applyBorder="1" applyAlignment="1">
      <alignment wrapText="1"/>
    </xf>
    <xf numFmtId="164" fontId="21" fillId="2" borderId="7" xfId="0" applyNumberFormat="1" applyFont="1" applyFill="1" applyBorder="1" applyAlignment="1">
      <alignment wrapText="1"/>
    </xf>
    <xf numFmtId="0" fontId="21" fillId="2" borderId="0" xfId="0" applyNumberFormat="1" applyFont="1" applyFill="1" applyAlignment="1">
      <alignment horizontal="center" vertical="top" wrapText="1"/>
    </xf>
    <xf numFmtId="164" fontId="21" fillId="2" borderId="6" xfId="0" applyNumberFormat="1" applyFont="1" applyFill="1" applyBorder="1" applyAlignment="1">
      <alignment horizontal="center" vertical="top" wrapText="1"/>
    </xf>
    <xf numFmtId="164" fontId="21" fillId="2" borderId="2" xfId="0" applyNumberFormat="1" applyFont="1" applyFill="1" applyBorder="1" applyAlignment="1">
      <alignment horizontal="center" vertical="top" wrapText="1"/>
    </xf>
    <xf numFmtId="164" fontId="21" fillId="2" borderId="7" xfId="0" applyNumberFormat="1" applyFont="1" applyFill="1" applyBorder="1" applyAlignment="1">
      <alignment horizontal="center" vertical="top"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7" fillId="2" borderId="6" xfId="0" applyFont="1" applyFill="1" applyBorder="1" applyAlignment="1">
      <alignment vertical="center" wrapText="1"/>
    </xf>
    <xf numFmtId="0" fontId="11" fillId="2" borderId="2" xfId="0" applyFont="1" applyFill="1" applyBorder="1" applyAlignment="1">
      <alignment vertical="center" wrapText="1"/>
    </xf>
    <xf numFmtId="0" fontId="11" fillId="2" borderId="7" xfId="0" applyFont="1" applyFill="1" applyBorder="1" applyAlignment="1">
      <alignmen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25" fillId="2" borderId="0" xfId="0" applyFont="1" applyFill="1" applyAlignment="1">
      <alignment horizont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6" fillId="2" borderId="1" xfId="0" applyFont="1" applyFill="1" applyBorder="1" applyAlignment="1"/>
    <xf numFmtId="0" fontId="26" fillId="0" borderId="1" xfId="0" applyFont="1" applyBorder="1" applyAlignment="1"/>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4" fillId="2" borderId="1" xfId="0" applyFont="1" applyFill="1" applyBorder="1" applyAlignment="1">
      <alignment horizontal="center" vertical="center" wrapText="1"/>
    </xf>
    <xf numFmtId="0" fontId="26" fillId="2" borderId="1" xfId="0" applyFont="1" applyFill="1" applyBorder="1" applyAlignment="1">
      <alignment vertical="center" wrapText="1"/>
    </xf>
    <xf numFmtId="0" fontId="21" fillId="2" borderId="0" xfId="0" applyFont="1" applyFill="1" applyAlignment="1">
      <alignment horizontal="center" vertical="center" wrapText="1"/>
    </xf>
    <xf numFmtId="0" fontId="26" fillId="2" borderId="3" xfId="0" applyFont="1" applyFill="1" applyBorder="1" applyAlignment="1">
      <alignment horizontal="center" vertical="top" wrapText="1"/>
    </xf>
    <xf numFmtId="0" fontId="26" fillId="2" borderId="5" xfId="0" applyFont="1" applyFill="1" applyBorder="1" applyAlignment="1">
      <alignment horizontal="center" vertical="top" wrapText="1"/>
    </xf>
    <xf numFmtId="0" fontId="26" fillId="2" borderId="4" xfId="0" applyFont="1" applyFill="1" applyBorder="1" applyAlignment="1">
      <alignment horizontal="center" vertical="top" wrapText="1"/>
    </xf>
    <xf numFmtId="0" fontId="21" fillId="2" borderId="3" xfId="0" applyFont="1" applyFill="1" applyBorder="1" applyAlignment="1">
      <alignment vertical="top" wrapText="1"/>
    </xf>
    <xf numFmtId="0" fontId="21" fillId="2" borderId="5" xfId="0" applyFont="1" applyFill="1" applyBorder="1" applyAlignment="1">
      <alignment vertical="top" wrapText="1"/>
    </xf>
    <xf numFmtId="0" fontId="21" fillId="2" borderId="4" xfId="0" applyFont="1" applyFill="1" applyBorder="1" applyAlignment="1">
      <alignment vertical="top" wrapText="1"/>
    </xf>
    <xf numFmtId="0" fontId="27" fillId="2" borderId="1" xfId="1" applyFont="1" applyFill="1" applyBorder="1" applyAlignment="1">
      <alignment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4" xfId="0" applyFont="1" applyFill="1" applyBorder="1" applyAlignment="1">
      <alignment horizontal="center" vertical="top" wrapText="1"/>
    </xf>
    <xf numFmtId="0" fontId="20" fillId="2" borderId="1"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6"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49" fontId="8" fillId="2" borderId="7" xfId="0" applyNumberFormat="1" applyFont="1" applyFill="1" applyBorder="1" applyAlignment="1">
      <alignment horizontal="left" vertical="center" wrapText="1"/>
    </xf>
    <xf numFmtId="164" fontId="8" fillId="2" borderId="3" xfId="0" applyNumberFormat="1" applyFont="1" applyFill="1" applyBorder="1" applyAlignment="1">
      <alignment horizontal="center" vertical="center" wrapText="1"/>
    </xf>
    <xf numFmtId="164" fontId="8" fillId="2" borderId="5" xfId="0" applyNumberFormat="1"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164" fontId="8" fillId="2" borderId="3" xfId="0" applyNumberFormat="1" applyFont="1" applyFill="1" applyBorder="1" applyAlignment="1">
      <alignment vertical="center" wrapText="1"/>
    </xf>
    <xf numFmtId="164" fontId="8" fillId="2" borderId="5" xfId="0" applyNumberFormat="1" applyFont="1" applyFill="1" applyBorder="1" applyAlignment="1">
      <alignment vertical="center" wrapText="1"/>
    </xf>
    <xf numFmtId="164" fontId="8" fillId="2" borderId="4" xfId="0" applyNumberFormat="1" applyFont="1" applyFill="1" applyBorder="1" applyAlignment="1">
      <alignment vertical="center" wrapText="1"/>
    </xf>
    <xf numFmtId="49" fontId="8" fillId="2" borderId="3" xfId="0" applyNumberFormat="1" applyFont="1" applyFill="1" applyBorder="1" applyAlignment="1">
      <alignment horizontal="center" vertical="top" wrapText="1"/>
    </xf>
    <xf numFmtId="49" fontId="8" fillId="2" borderId="5" xfId="0" applyNumberFormat="1" applyFont="1" applyFill="1" applyBorder="1" applyAlignment="1">
      <alignment horizontal="center" vertical="top" wrapText="1"/>
    </xf>
    <xf numFmtId="49" fontId="8" fillId="2" borderId="4" xfId="0" applyNumberFormat="1" applyFont="1" applyFill="1" applyBorder="1" applyAlignment="1">
      <alignment horizontal="center" vertical="top"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8" fillId="2" borderId="3" xfId="0" applyFont="1" applyFill="1" applyBorder="1" applyAlignment="1">
      <alignment horizontal="center" wrapText="1"/>
    </xf>
    <xf numFmtId="0" fontId="8" fillId="2" borderId="5" xfId="0" applyFont="1" applyFill="1" applyBorder="1" applyAlignment="1">
      <alignment horizontal="center" wrapText="1"/>
    </xf>
    <xf numFmtId="0" fontId="8" fillId="2" borderId="4" xfId="0" applyFont="1" applyFill="1" applyBorder="1" applyAlignment="1">
      <alignment horizontal="center" wrapText="1"/>
    </xf>
    <xf numFmtId="0" fontId="8" fillId="2" borderId="25" xfId="0" applyFont="1" applyFill="1" applyBorder="1" applyAlignment="1">
      <alignment horizontal="center" vertical="center" wrapText="1"/>
    </xf>
    <xf numFmtId="0" fontId="8" fillId="2" borderId="28" xfId="0"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164" fontId="8"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8"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24" fillId="2" borderId="5" xfId="0" applyFont="1" applyFill="1" applyBorder="1" applyAlignment="1">
      <alignment vertical="center" wrapText="1"/>
    </xf>
    <xf numFmtId="0" fontId="26" fillId="2" borderId="6"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0" xfId="0" applyFont="1" applyFill="1" applyAlignment="1">
      <alignment horizontal="center" wrapText="1"/>
    </xf>
    <xf numFmtId="0" fontId="21" fillId="2" borderId="21"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21" xfId="0" applyFont="1" applyFill="1" applyBorder="1" applyAlignment="1">
      <alignment vertical="center" wrapText="1"/>
    </xf>
    <xf numFmtId="0" fontId="21" fillId="2" borderId="0" xfId="0" applyFont="1" applyFill="1" applyBorder="1" applyAlignment="1">
      <alignment vertical="center" wrapText="1"/>
    </xf>
    <xf numFmtId="0" fontId="21" fillId="2" borderId="14" xfId="0" applyFont="1" applyFill="1" applyBorder="1" applyAlignment="1">
      <alignment vertical="center" wrapText="1"/>
    </xf>
    <xf numFmtId="0" fontId="21" fillId="2" borderId="30"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17" xfId="0" applyFont="1" applyFill="1" applyBorder="1" applyAlignment="1">
      <alignment vertical="center" wrapText="1"/>
    </xf>
    <xf numFmtId="0" fontId="21" fillId="2" borderId="18" xfId="0" applyFont="1" applyFill="1" applyBorder="1" applyAlignment="1">
      <alignment vertical="center" wrapText="1"/>
    </xf>
    <xf numFmtId="0" fontId="21" fillId="2" borderId="19"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49" fontId="3" fillId="2" borderId="3"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top" wrapText="1"/>
    </xf>
    <xf numFmtId="0" fontId="3" fillId="2" borderId="25" xfId="0" applyFont="1" applyFill="1" applyBorder="1" applyAlignment="1">
      <alignment horizontal="center" vertical="center" wrapText="1"/>
    </xf>
    <xf numFmtId="0" fontId="3" fillId="2" borderId="28" xfId="0" applyFont="1" applyFill="1" applyBorder="1" applyAlignment="1">
      <alignment horizontal="center" vertical="center" wrapText="1"/>
    </xf>
    <xf numFmtId="49" fontId="3" fillId="2" borderId="6"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3" xfId="0" applyNumberFormat="1"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4" xfId="0"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3" fillId="2" borderId="26" xfId="0" applyFont="1" applyFill="1" applyBorder="1" applyAlignment="1">
      <alignment horizontal="center" vertical="center" wrapText="1"/>
    </xf>
    <xf numFmtId="1" fontId="13" fillId="2" borderId="3" xfId="0" applyNumberFormat="1" applyFont="1" applyFill="1" applyBorder="1" applyAlignment="1">
      <alignment horizontal="center" vertical="top" wrapText="1"/>
    </xf>
    <xf numFmtId="1" fontId="13" fillId="2" borderId="5" xfId="0" applyNumberFormat="1" applyFont="1" applyFill="1" applyBorder="1" applyAlignment="1">
      <alignment horizontal="center" vertical="top" wrapText="1"/>
    </xf>
    <xf numFmtId="1" fontId="13" fillId="2" borderId="4" xfId="0" applyNumberFormat="1" applyFont="1" applyFill="1" applyBorder="1" applyAlignment="1">
      <alignment horizontal="center" vertical="top" wrapText="1"/>
    </xf>
    <xf numFmtId="0" fontId="8" fillId="2" borderId="0" xfId="0" applyFont="1" applyFill="1" applyAlignment="1">
      <alignment horizontal="center" vertical="center" wrapText="1"/>
    </xf>
    <xf numFmtId="164" fontId="3"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13" fillId="2" borderId="5" xfId="0" applyFont="1" applyFill="1" applyBorder="1" applyAlignment="1">
      <alignment vertical="top"/>
    </xf>
    <xf numFmtId="0" fontId="13" fillId="2" borderId="4" xfId="0" applyFont="1" applyFill="1" applyBorder="1" applyAlignment="1">
      <alignment vertical="top"/>
    </xf>
    <xf numFmtId="0" fontId="12" fillId="2" borderId="4" xfId="0" applyFont="1" applyFill="1" applyBorder="1" applyAlignment="1">
      <alignment horizontal="left" vertical="center" wrapText="1"/>
    </xf>
    <xf numFmtId="0" fontId="8" fillId="2" borderId="6" xfId="0" applyFont="1" applyFill="1" applyBorder="1" applyAlignment="1">
      <alignment vertical="center" wrapText="1"/>
    </xf>
    <xf numFmtId="0" fontId="8" fillId="2" borderId="2" xfId="0" applyFont="1" applyFill="1" applyBorder="1" applyAlignment="1">
      <alignment vertical="center" wrapTex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12"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xf>
    <xf numFmtId="0" fontId="12" fillId="2" borderId="1" xfId="0" applyFont="1" applyFill="1" applyBorder="1" applyAlignment="1">
      <alignment horizontal="left" vertical="center" wrapText="1"/>
    </xf>
    <xf numFmtId="0" fontId="12" fillId="2" borderId="2" xfId="0" applyFont="1" applyFill="1" applyBorder="1" applyAlignment="1">
      <alignment vertical="center" wrapText="1"/>
    </xf>
    <xf numFmtId="0" fontId="12" fillId="2" borderId="7" xfId="0" applyFont="1" applyFill="1" applyBorder="1" applyAlignment="1">
      <alignment vertical="center" wrapText="1"/>
    </xf>
    <xf numFmtId="0" fontId="26" fillId="2" borderId="15" xfId="0" applyFont="1" applyFill="1" applyBorder="1" applyAlignment="1">
      <alignment vertical="center" wrapText="1"/>
    </xf>
    <xf numFmtId="0" fontId="26" fillId="2" borderId="10" xfId="0" applyFont="1" applyFill="1" applyBorder="1" applyAlignment="1">
      <alignment vertical="center" wrapText="1"/>
    </xf>
    <xf numFmtId="0" fontId="26" fillId="2" borderId="9" xfId="0" applyFont="1" applyFill="1" applyBorder="1" applyAlignment="1">
      <alignment vertical="center" wrapText="1"/>
    </xf>
    <xf numFmtId="0" fontId="26" fillId="2" borderId="16"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6" xfId="0" applyFont="1" applyFill="1" applyBorder="1" applyAlignment="1">
      <alignment vertical="center" wrapText="1"/>
    </xf>
    <xf numFmtId="0" fontId="26" fillId="2" borderId="12" xfId="0" applyFont="1" applyFill="1" applyBorder="1" applyAlignment="1">
      <alignment vertical="center" wrapText="1"/>
    </xf>
    <xf numFmtId="0" fontId="26" fillId="2" borderId="11" xfId="0" applyFont="1" applyFill="1" applyBorder="1" applyAlignment="1">
      <alignment vertical="center" wrapText="1"/>
    </xf>
    <xf numFmtId="0" fontId="24" fillId="2" borderId="12" xfId="0" applyFont="1" applyFill="1" applyBorder="1" applyAlignment="1">
      <alignment vertical="center" wrapText="1"/>
    </xf>
    <xf numFmtId="0" fontId="24" fillId="2" borderId="11" xfId="0" applyFont="1" applyFill="1" applyBorder="1" applyAlignment="1">
      <alignment vertical="center" wrapText="1"/>
    </xf>
    <xf numFmtId="0" fontId="26" fillId="2" borderId="0" xfId="0" applyFont="1" applyFill="1" applyAlignment="1">
      <alignment horizontal="center" vertical="center" wrapText="1"/>
    </xf>
    <xf numFmtId="0" fontId="26" fillId="2" borderId="17" xfId="0" applyFont="1" applyFill="1" applyBorder="1" applyAlignment="1">
      <alignment vertical="center" wrapText="1"/>
    </xf>
    <xf numFmtId="0" fontId="26" fillId="2" borderId="18" xfId="0" applyFont="1" applyFill="1" applyBorder="1" applyAlignment="1">
      <alignment vertical="center" wrapText="1"/>
    </xf>
    <xf numFmtId="0" fontId="26" fillId="2" borderId="19" xfId="0" applyFont="1" applyFill="1" applyBorder="1" applyAlignment="1">
      <alignment vertical="center" wrapText="1"/>
    </xf>
    <xf numFmtId="0" fontId="26" fillId="2" borderId="20" xfId="0" applyFont="1" applyFill="1" applyBorder="1" applyAlignment="1">
      <alignment vertical="center" wrapText="1"/>
    </xf>
    <xf numFmtId="0" fontId="26" fillId="2" borderId="29" xfId="0" applyFont="1" applyFill="1" applyBorder="1" applyAlignment="1">
      <alignment vertical="center" wrapText="1"/>
    </xf>
    <xf numFmtId="0" fontId="26" fillId="2" borderId="13" xfId="0" applyFont="1" applyFill="1" applyBorder="1" applyAlignment="1">
      <alignment vertical="center" wrapText="1"/>
    </xf>
    <xf numFmtId="0" fontId="24" fillId="2" borderId="12" xfId="0" applyFont="1" applyFill="1" applyBorder="1" applyAlignment="1">
      <alignment wrapText="1"/>
    </xf>
    <xf numFmtId="0" fontId="24" fillId="2" borderId="11" xfId="0" applyFont="1" applyFill="1" applyBorder="1" applyAlignment="1">
      <alignment wrapText="1"/>
    </xf>
    <xf numFmtId="0" fontId="26" fillId="2" borderId="2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6" xfId="0" applyFont="1" applyFill="1" applyBorder="1" applyAlignment="1">
      <alignment vertical="top" wrapText="1"/>
    </xf>
    <xf numFmtId="0" fontId="26" fillId="2" borderId="12" xfId="0" applyFont="1" applyFill="1" applyBorder="1" applyAlignment="1">
      <alignment vertical="top" wrapText="1"/>
    </xf>
    <xf numFmtId="0" fontId="26" fillId="2" borderId="11" xfId="0" applyFont="1" applyFill="1" applyBorder="1" applyAlignment="1">
      <alignment vertical="top" wrapText="1"/>
    </xf>
    <xf numFmtId="0" fontId="26" fillId="2" borderId="12" xfId="0" applyFont="1" applyFill="1" applyBorder="1" applyAlignment="1">
      <alignment horizontal="center" vertical="top" wrapText="1"/>
    </xf>
    <xf numFmtId="0" fontId="26" fillId="2" borderId="21" xfId="0" applyFont="1" applyFill="1" applyBorder="1" applyAlignment="1">
      <alignment vertical="top" wrapText="1"/>
    </xf>
    <xf numFmtId="0" fontId="24" fillId="2" borderId="12" xfId="0" applyFont="1" applyFill="1" applyBorder="1" applyAlignment="1">
      <alignment vertical="top" wrapText="1"/>
    </xf>
    <xf numFmtId="0" fontId="24" fillId="2" borderId="11" xfId="0" applyFont="1" applyFill="1" applyBorder="1" applyAlignment="1">
      <alignment vertical="top" wrapText="1"/>
    </xf>
    <xf numFmtId="0" fontId="26" fillId="2" borderId="30" xfId="0" applyFont="1" applyFill="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6" fillId="2" borderId="36" xfId="0" applyFont="1" applyFill="1" applyBorder="1" applyAlignment="1">
      <alignment vertical="center"/>
    </xf>
    <xf numFmtId="0" fontId="26" fillId="2" borderId="10" xfId="0" applyFont="1" applyFill="1" applyBorder="1" applyAlignment="1">
      <alignment vertical="center"/>
    </xf>
    <xf numFmtId="0" fontId="26" fillId="2" borderId="37" xfId="0" applyFont="1" applyFill="1" applyBorder="1" applyAlignment="1">
      <alignment vertical="center"/>
    </xf>
    <xf numFmtId="0" fontId="28" fillId="2" borderId="16" xfId="0" applyFont="1" applyFill="1" applyBorder="1" applyAlignment="1">
      <alignment vertical="center" wrapText="1"/>
    </xf>
    <xf numFmtId="0" fontId="28" fillId="2" borderId="12" xfId="0" applyFont="1" applyFill="1" applyBorder="1" applyAlignment="1">
      <alignment vertical="center" wrapText="1"/>
    </xf>
    <xf numFmtId="0" fontId="21" fillId="2" borderId="3" xfId="0" applyFont="1" applyFill="1" applyBorder="1" applyAlignment="1">
      <alignment horizontal="center" vertical="top" wrapText="1"/>
    </xf>
    <xf numFmtId="0" fontId="21" fillId="2" borderId="5" xfId="0" applyFont="1" applyFill="1" applyBorder="1" applyAlignment="1">
      <alignment horizontal="center" vertical="top" wrapText="1"/>
    </xf>
    <xf numFmtId="0" fontId="21" fillId="2" borderId="4" xfId="0" applyFont="1" applyFill="1" applyBorder="1" applyAlignment="1">
      <alignment horizontal="center" vertical="top" wrapText="1"/>
    </xf>
    <xf numFmtId="0" fontId="21" fillId="2" borderId="6" xfId="0" applyFont="1" applyFill="1" applyBorder="1" applyAlignment="1">
      <alignment horizontal="center" vertical="center" wrapText="1"/>
    </xf>
    <xf numFmtId="0" fontId="23" fillId="2" borderId="2" xfId="0" applyFont="1" applyFill="1" applyBorder="1" applyAlignment="1">
      <alignment vertical="center"/>
    </xf>
    <xf numFmtId="0" fontId="23" fillId="2" borderId="7" xfId="0" applyFont="1" applyFill="1" applyBorder="1" applyAlignment="1">
      <alignment vertical="center"/>
    </xf>
    <xf numFmtId="49"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vertical="center" wrapText="1"/>
    </xf>
    <xf numFmtId="2" fontId="21" fillId="2" borderId="1" xfId="0" applyNumberFormat="1" applyFont="1" applyFill="1" applyBorder="1" applyAlignment="1">
      <alignment horizontal="left" vertical="center" wrapText="1"/>
    </xf>
    <xf numFmtId="0" fontId="21" fillId="2" borderId="3" xfId="0" applyFont="1" applyFill="1" applyBorder="1" applyAlignment="1">
      <alignment horizontal="center" wrapText="1"/>
    </xf>
    <xf numFmtId="0" fontId="21" fillId="2" borderId="5" xfId="0" applyFont="1" applyFill="1" applyBorder="1" applyAlignment="1">
      <alignment horizontal="center" wrapText="1"/>
    </xf>
    <xf numFmtId="0" fontId="21" fillId="2" borderId="4" xfId="0" applyFont="1" applyFill="1" applyBorder="1" applyAlignment="1">
      <alignment horizontal="center" wrapText="1"/>
    </xf>
    <xf numFmtId="0" fontId="23" fillId="2" borderId="1" xfId="0" applyFont="1" applyFill="1" applyBorder="1" applyAlignment="1">
      <alignment horizontal="center" vertical="center" wrapText="1"/>
    </xf>
    <xf numFmtId="49" fontId="21" fillId="2" borderId="3" xfId="0" applyNumberFormat="1" applyFont="1" applyFill="1" applyBorder="1" applyAlignment="1">
      <alignment horizontal="center" vertical="top" wrapText="1"/>
    </xf>
    <xf numFmtId="49" fontId="21" fillId="2" borderId="5" xfId="0" applyNumberFormat="1" applyFont="1" applyFill="1" applyBorder="1" applyAlignment="1">
      <alignment horizontal="center" vertical="top" wrapText="1"/>
    </xf>
    <xf numFmtId="49" fontId="21" fillId="2" borderId="4" xfId="0" applyNumberFormat="1" applyFont="1" applyFill="1" applyBorder="1" applyAlignment="1">
      <alignment horizontal="center" vertical="top" wrapText="1"/>
    </xf>
    <xf numFmtId="49" fontId="21" fillId="2" borderId="1" xfId="0" applyNumberFormat="1" applyFont="1" applyFill="1" applyBorder="1" applyAlignment="1">
      <alignment horizontal="left" vertical="center" wrapText="1"/>
    </xf>
    <xf numFmtId="0" fontId="23" fillId="2" borderId="5" xfId="0" applyFont="1" applyFill="1" applyBorder="1" applyAlignment="1">
      <alignment horizontal="center" vertical="top" wrapText="1"/>
    </xf>
    <xf numFmtId="0" fontId="23" fillId="2" borderId="4" xfId="0" applyFont="1" applyFill="1" applyBorder="1" applyAlignment="1">
      <alignment horizontal="center" vertical="top" wrapText="1"/>
    </xf>
    <xf numFmtId="164" fontId="21"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2" fontId="22" fillId="2" borderId="1" xfId="0" applyNumberFormat="1" applyFont="1" applyFill="1" applyBorder="1" applyAlignment="1">
      <alignment horizontal="center" vertical="center" wrapText="1"/>
    </xf>
    <xf numFmtId="49" fontId="21" fillId="2" borderId="0" xfId="0" applyNumberFormat="1" applyFont="1" applyFill="1" applyAlignment="1">
      <alignment horizontal="center" wrapText="1"/>
    </xf>
    <xf numFmtId="0" fontId="23" fillId="2" borderId="0" xfId="0" applyFont="1" applyFill="1" applyAlignment="1">
      <alignment horizontal="center" wrapText="1"/>
    </xf>
    <xf numFmtId="164" fontId="3" fillId="2" borderId="1"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561975</xdr:colOff>
      <xdr:row>8</xdr:row>
      <xdr:rowOff>76200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323850</xdr:colOff>
      <xdr:row>0</xdr:row>
      <xdr:rowOff>57150</xdr:rowOff>
    </xdr:from>
    <xdr:to>
      <xdr:col>10</xdr:col>
      <xdr:colOff>676275</xdr:colOff>
      <xdr:row>4</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334125" y="57150"/>
          <a:ext cx="32480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9</xdr:col>
      <xdr:colOff>561975</xdr:colOff>
      <xdr:row>8</xdr:row>
      <xdr:rowOff>76200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9525</xdr:colOff>
      <xdr:row>0</xdr:row>
      <xdr:rowOff>28575</xdr:rowOff>
    </xdr:from>
    <xdr:to>
      <xdr:col>10</xdr:col>
      <xdr:colOff>676274</xdr:colOff>
      <xdr:row>4</xdr:row>
      <xdr:rowOff>66675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019800" y="28575"/>
          <a:ext cx="3562349" cy="80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b="1">
              <a:effectLst/>
              <a:latin typeface="Times New Roman"/>
              <a:ea typeface="Times New Roman"/>
              <a:cs typeface="Times New Roman"/>
            </a:rPr>
            <a:t>         </a:t>
          </a:r>
          <a:r>
            <a:rPr lang="ru-RU" sz="1100">
              <a:effectLst/>
              <a:latin typeface="Times New Roman"/>
              <a:ea typeface="Times New Roman"/>
              <a:cs typeface="Times New Roman"/>
            </a:rPr>
            <a:t>                                                                                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200526</xdr:colOff>
      <xdr:row>0</xdr:row>
      <xdr:rowOff>70185</xdr:rowOff>
    </xdr:from>
    <xdr:to>
      <xdr:col>10</xdr:col>
      <xdr:colOff>451184</xdr:colOff>
      <xdr:row>234</xdr:row>
      <xdr:rowOff>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0526" y="70185"/>
          <a:ext cx="11289632" cy="44135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1. ХАРАКТЕРИСТИКА ТЕКУЩЕГО СОСТОЯНИЯ</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СФЕРЫ РЕАЛИЗАЦИИ МУНИЦИПАЛЬНОЙ ПРОГРАММЫ</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Приоритеты государственной политики развития социальной сферы установлены стратегическими документами и нормативными правовыми актами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 (далее - муниципальная программа).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a:lnSpc>
              <a:spcPct val="115000"/>
            </a:lnSpc>
            <a:spcAft>
              <a:spcPts val="0"/>
            </a:spcAft>
            <a:tabLst>
              <a:tab pos="739140" algn="l"/>
            </a:tabLst>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программы</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a:t>
          </a:r>
          <a:r>
            <a:rPr lang="ru-RU" sz="1400">
              <a:solidFill>
                <a:sysClr val="windowText" lastClr="000000"/>
              </a:solidFill>
              <a:effectLst/>
              <a:latin typeface="Times New Roman"/>
              <a:ea typeface="Times New Roman"/>
            </a:rPr>
            <a:t>«Социальное развитие Томского района»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утвержденной постановлением Администрации Томского района </a:t>
          </a:r>
          <a:r>
            <a:rPr lang="ru-RU" sz="1400">
              <a:solidFill>
                <a:sysClr val="windowText" lastClr="000000"/>
              </a:solidFill>
              <a:effectLst/>
              <a:latin typeface="Times New Roman"/>
              <a:ea typeface="Times New Roman"/>
              <a:cs typeface="Times New Roman"/>
            </a:rPr>
            <a:t>от 06.11.2015 № 340</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а также ведомственных целевых программ. По итогам реализации в 2016 - 2019 годов  были достигнуты следующие результаты: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на 20% граждан старшего поколения, принявших участие в мероприятиях;</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количества населения, участвующего в культурной жизни Томского района, на 15%;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программу</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внутреннего и въездного туризма в Российской Федерации (2011 - 2018 годы)".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Более подробно анализ состояния социальной сферы Томского района представлен в подпрограммах к муниципальной программе.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Наиболее острыми проблемами социальной сферы являются: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высокая степень старения зданий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пропаганды здорового образа жизни;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обеспеченности спортивными сооружениями, в том числе современными спортивными объектами;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повышение квалификации кадров сферы культуры, образования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продвижения культурного и туристского потенциала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решения выше обозначенных проблем требуется: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активное использование механизма государственно-частного партнерства для привлечения частных инвестиций;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разработки и реализации муниципальной программы обусловлена следующими причинами: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социально-экономическая острота имеющихся проблем социальной сферы (сферы культуры, спорта и туризма, опеки и попечительства);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недостаточная эффективность проводимых мероприятий в социальной сфере;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муниципальной программы при достаточном финансировании</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при позволит к 2025 году достичь</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следующих результатов:</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60% количество участвующих в культурной жизни Томского района в численности населения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мероприятий, проводимых на территории Томского района и Томской области, муниципального и регионального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25% объем туристического потока в Томском районе;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укрепить материально-техническую базу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в 3,5 раза долю населения, занимающегося физической культурой и спортом;</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спортивных мероприятий, проводимых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улучшить качество предоставляемых социальных услуг для жителей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ПОКАЗАТЕЛИ ЦЕЛИ И ЗАДАЧ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Сфера реализации муниципальной программы охватывает все значимые вопросы управления и развития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Целью муниципальной программы является социальное развитие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Задачи муниципальной программы:</a:t>
          </a:r>
          <a:endParaRPr kumimoji="0" lang="en-US" sz="1400" b="0" i="0" u="none" strike="noStrike" kern="0" cap="none" spc="0" normalizeH="0" baseline="0" noProof="0">
            <a:ln>
              <a:noFill/>
            </a:ln>
            <a:solidFill>
              <a:sysClr val="windowText" lastClr="000000"/>
            </a:solidFill>
            <a:effectLst/>
            <a:uLnTx/>
            <a:uFillTx/>
            <a:latin typeface="Times New Roman"/>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1. Развитие единого культурного пространства на территории Томского района.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населению Томского района библиотечных услуг;</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профессионального искусства и народного творчества;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кадрового потенциала Томского района в сфере культуры, образования в сфере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бюджетных инвестиций на строительство (реконструкцию) объектов сферы культуры;</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повышения конкурентоспособности туристских услуг в Томской области;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туристской деятельности и поддержки развития приоритетных направлений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поддержки молодых дарований в сфере культуры и искусства, продвижения региональных ресурсов сферы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2. Создание условий для развития физическрой культуры и спорта, эффективной молодежной политики в Томском районе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укрепления состава специалистов в области физической культуры и спорта, в том числе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инфраструктуры для занятий массовым спортом;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содействия оздоровлению и профилактике заболеваний, продлению творческого долголетия населения средствами физической культуры и спорта;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построенных, восстановленных, модернизированных спортивных объектов;</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численности занимающихся спортом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проведения на качественном уровне массовых физкультурно-спортивных мероприятий на спортивных объектах.</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3. Улучшение положения и качества жизни отдельных категорий жителей.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осуществления мер по совершенствованию коммуникационных связей, развитию интеллектуального потенциала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организации свободного времени и культурного досуга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Для достижения поставленной цели муниципальная программа предусматривает реализацию трех подпрограмм: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1 "Развитие культуры, искусства и туризма на территории муниципального образования "Томский район";</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2 "Развитие молодежной политики, физической культуры и спорта в Томском районе";</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3 "Повышение качества жизни отдельных категорий жителей и формирование благоприятной социальной среды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основных мероприятий муниципальной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Более подробно анализ состояния социальной сферы Томского района представлен в подпрограммах к муниципальной программе.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Наиболее острыми проблемами социальной сферы являются: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высокая степень старения зданий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пропаганды здорового образа жизни;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низкий уровень обеспеченности спортивными сооружениями, в том числе современными спортивными объектами;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повышение квалификации кадров сферы культуры, образования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продвижения культурного и туристского потенциала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 целях решения выше обозначенных проблем требуется: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активное использование механизма государственно-частного партнерства для привлечения частных инвестиций;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разработки и реализации муниципальной программы обусловлена следующими причинами: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социально-экономическая острота имеющихся проблем социальной сферы (сферы культуры, спорта и туризма, опеки и попечительства);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недостаточная эффективность проводимых мероприятий в социальной сфере;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Характер проблем требует наличия долговременной стратегии и применения программного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участвующих в культурной жизни Томского района в численности населения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мероприятий, проводимых на территории Томского района и Томской области, муниципального и регионального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объем туристического потока в Томском районе;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укрепить материально-техническую базу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долю населения, занимающегося физической культурой и спортом;</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уровень доступности занятий физической культурой и спортом для лиц с ограниченными возможностями здоровья и малообеспеченных слоев населения;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спортивных мероприятий, проводимых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улучшить качество предоставляемых социальных услуг для жителей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r>
            <a:rPr lang="ru-RU" sz="1200" baseline="0">
              <a:effectLst/>
              <a:latin typeface="Times New Roman"/>
              <a:ea typeface="Times New Roman"/>
            </a:rPr>
            <a:t> </a:t>
          </a:r>
          <a:r>
            <a:rPr lang="ru-RU" sz="1100">
              <a:solidFill>
                <a:schemeClr val="dk1"/>
              </a:solidFill>
              <a:effectLst/>
              <a:latin typeface="Times New Roman" pitchFamily="18" charset="0"/>
              <a:ea typeface="+mn-ea"/>
              <a:cs typeface="Times New Roman" pitchFamily="18" charset="0"/>
            </a:rPr>
            <a:t>Управление по культуре, спорту, молодёжной политике и туризму Администрации Томского района</a:t>
          </a:r>
          <a:endParaRPr lang="ru-RU" sz="1200">
            <a:effectLst/>
            <a:latin typeface="Times New Roman" pitchFamily="18" charset="0"/>
            <a:ea typeface="Times New Roman"/>
            <a:cs typeface="Times New Roman" pitchFamily="18" charset="0"/>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Администрация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a:t>
          </a:r>
          <a:r>
            <a:rPr lang="ru-RU" sz="1200">
              <a:solidFill>
                <a:sysClr val="windowText" lastClr="000000"/>
              </a:solidFill>
              <a:effectLst/>
              <a:latin typeface="Times New Roman"/>
              <a:ea typeface="Times New Roman"/>
            </a:rPr>
            <a:t>отчет о реализации муниципальной программы в Управление по экономической политике Администрации Томского района в установленном порядке.</a:t>
          </a:r>
          <a:endParaRPr lang="ru-RU" sz="1200">
            <a:solidFill>
              <a:sysClr val="windowText" lastClr="000000"/>
            </a:solidFill>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571500</xdr:colOff>
      <xdr:row>127</xdr:row>
      <xdr:rowOff>31749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0"/>
          <a:ext cx="12636500" cy="24622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a:t>
          </a:r>
          <a:r>
            <a:rPr lang="ru-RU" sz="1200">
              <a:solidFill>
                <a:sysClr val="windowText" lastClr="000000"/>
              </a:solidFill>
              <a:effectLst/>
              <a:latin typeface="Times New Roman"/>
              <a:ea typeface="Times New Roman"/>
            </a:rPr>
            <a:t>"Социальное развитие Томского района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a:t>
          </a:r>
          <a:r>
            <a:rPr lang="ru-RU" sz="1200">
              <a:effectLst/>
              <a:latin typeface="Times New Roman"/>
              <a:ea typeface="Times New Roman"/>
            </a:rPr>
            <a:t>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a:t>
          </a:r>
          <a:r>
            <a:rPr lang="ru-RU" sz="1200" u="none">
              <a:effectLst/>
              <a:latin typeface="Times New Roman"/>
              <a:ea typeface="Times New Roman"/>
            </a:rPr>
            <a:t>форм работы с использованием информационно-коммуникационных технологий, стимулирования потребления населения культурных благ и т.д.</a:t>
          </a:r>
          <a:endParaRPr lang="ru-RU" sz="1200" u="none">
            <a:effectLst/>
            <a:latin typeface="Arial"/>
            <a:ea typeface="Times New Roman"/>
          </a:endParaRPr>
        </a:p>
        <a:p>
          <a:pPr indent="342900" algn="just">
            <a:spcAft>
              <a:spcPts val="0"/>
            </a:spcAft>
          </a:pPr>
          <a:r>
            <a:rPr lang="ru-RU" sz="1200" u="none">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 из которых входит в юридически самостоятельные библиотечные учреждения, остальные 38 являются филиалами муниципальных бюджетных учреждений культуры. В Томском районе функционируют 4 детские школы искусств, в которых обучается 1024 детей.</a:t>
          </a:r>
          <a:endParaRPr lang="ru-RU" sz="1200" u="none">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p>
        <a:p>
          <a:pPr indent="342900" algn="just">
            <a:spcAft>
              <a:spcPts val="0"/>
            </a:spcAft>
          </a:pPr>
          <a:r>
            <a:rPr lang="ru-RU" sz="1200">
              <a:effectLst/>
              <a:latin typeface="Times New Roman"/>
              <a:ea typeface="Times New Roman"/>
            </a:rPr>
            <a:t>- культурная среда;</a:t>
          </a:r>
        </a:p>
        <a:p>
          <a:pPr indent="342900" algn="just">
            <a:spcAft>
              <a:spcPts val="0"/>
            </a:spcAft>
          </a:pPr>
          <a:r>
            <a:rPr lang="ru-RU" sz="1200">
              <a:effectLst/>
              <a:latin typeface="Times New Roman"/>
              <a:ea typeface="Times New Roman"/>
            </a:rPr>
            <a:t>-творческие люди;</a:t>
          </a:r>
        </a:p>
        <a:p>
          <a:pPr indent="342900" algn="just">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p>
        <a:p>
          <a:pPr indent="342900" algn="just">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a:t>
          </a:r>
          <a:r>
            <a:rPr lang="ru-RU" sz="1200" u="none">
              <a:effectLst/>
              <a:latin typeface="Times New Roman"/>
              <a:ea typeface="Times New Roman"/>
            </a:rPr>
            <a:t>, 1 из которых входит юридически самостоятельные библиотечные учреждения</a:t>
          </a:r>
          <a:r>
            <a:rPr lang="ru-RU" sz="1200">
              <a:effectLst/>
              <a:latin typeface="Times New Roman"/>
              <a:ea typeface="Times New Roman"/>
            </a:rPr>
            <a:t>, остальные 38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1024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a:t>
          </a:r>
          <a:r>
            <a:rPr lang="ru-RU" sz="1200" u="sng">
              <a:effectLst/>
              <a:latin typeface="Times New Roman"/>
              <a:ea typeface="Times New Roman"/>
            </a:rPr>
            <a:t>В системе дополнительного образования района находятся 7 образовательных организаций, 4 из которых юридические лица и 3 филиала.</a:t>
          </a:r>
        </a:p>
        <a:p>
          <a:pPr indent="342900" algn="just">
            <a:spcAft>
              <a:spcPts val="0"/>
            </a:spcAft>
          </a:pPr>
          <a:endParaRPr lang="ru-RU" sz="1200" u="sng">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p>
        <a:p>
          <a:pPr indent="342900" algn="just">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r>
            <a:rPr lang="ru-RU" sz="1200">
              <a:solidFill>
                <a:sysClr val="windowText" lastClr="000000"/>
              </a:solidFill>
              <a:effectLst/>
              <a:latin typeface="Times New Roman"/>
              <a:ea typeface="Times New Roman"/>
            </a:rPr>
            <a:t>и задач подпрограммы 1</a:t>
          </a:r>
        </a:p>
        <a:p>
          <a:pPr algn="ctr">
            <a:spcAft>
              <a:spcPts val="0"/>
            </a:spcAft>
          </a:pPr>
          <a:endParaRPr lang="ru-RU" sz="1200">
            <a:solidFill>
              <a:sysClr val="windowText" lastClr="000000"/>
            </a:solidFill>
            <a:effectLst/>
            <a:latin typeface="Times New Roman"/>
            <a:ea typeface="Times New Roman"/>
          </a:endParaRPr>
        </a:p>
        <a:p>
          <a:pPr algn="ctr">
            <a:spcAft>
              <a:spcPts val="0"/>
            </a:spcAft>
          </a:pP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2. "Развитие профессионального искусства и народного творчества";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solidFill>
                <a:sysClr val="windowText" lastClr="000000"/>
              </a:solidFill>
              <a:effectLst/>
              <a:latin typeface="Times New Roman"/>
              <a:ea typeface="Times New Roman"/>
            </a:rPr>
            <a:t>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6. "Создание условий для организации дополнительного образования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7. "Реконструкция, текущий и капитальный ремонт детских школ искусств Томского района";</a:t>
          </a:r>
        </a:p>
        <a:p>
          <a:pPr indent="342900" algn="just">
            <a:spcAft>
              <a:spcPts val="0"/>
            </a:spcAft>
          </a:pPr>
          <a:r>
            <a:rPr lang="ru-RU" sz="1200">
              <a:solidFill>
                <a:sysClr val="windowText" lastClr="000000"/>
              </a:solidFill>
              <a:effectLst/>
              <a:latin typeface="Times New Roman"/>
              <a:ea typeface="Times New Roman"/>
            </a:rPr>
            <a:t>8. Культурная среда;</a:t>
          </a:r>
        </a:p>
        <a:p>
          <a:pPr indent="342900" algn="just">
            <a:spcAft>
              <a:spcPts val="0"/>
            </a:spcAft>
          </a:pPr>
          <a:r>
            <a:rPr lang="ru-RU" sz="1200">
              <a:solidFill>
                <a:sysClr val="windowText" lastClr="000000"/>
              </a:solidFill>
              <a:effectLst/>
              <a:latin typeface="Times New Roman"/>
              <a:ea typeface="Times New Roman"/>
            </a:rPr>
            <a:t>9. "Развитие внутреннего и въездного туризма на территории Томского района";</a:t>
          </a:r>
        </a:p>
        <a:p>
          <a:pPr indent="342900" algn="just">
            <a:spcAft>
              <a:spcPts val="0"/>
            </a:spcAft>
          </a:pPr>
          <a:r>
            <a:rPr lang="ru-RU" sz="1200">
              <a:solidFill>
                <a:sysClr val="windowText" lastClr="000000"/>
              </a:solidFill>
              <a:effectLst/>
              <a:latin typeface="Times New Roman"/>
              <a:ea typeface="Times New Roman"/>
            </a:rPr>
            <a:t>10.</a:t>
          </a:r>
          <a:r>
            <a:rPr lang="ru-RU" sz="1200" baseline="0">
              <a:solidFill>
                <a:sysClr val="windowText" lastClr="000000"/>
              </a:solidFill>
              <a:effectLst/>
              <a:latin typeface="Times New Roman"/>
              <a:ea typeface="Times New Roman"/>
            </a:rPr>
            <a:t> Творческие люди.</a:t>
          </a:r>
          <a:endParaRPr lang="ru-RU" sz="1200">
            <a:solidFill>
              <a:sysClr val="windowText" lastClr="000000"/>
            </a:solidFill>
            <a:effectLst/>
            <a:latin typeface="Times New Roman"/>
            <a:ea typeface="Times New Roman"/>
          </a:endParaRPr>
        </a:p>
        <a:p>
          <a:pPr indent="342900" algn="just">
            <a:spcAft>
              <a:spcPts val="0"/>
            </a:spcAft>
          </a:pPr>
          <a:endParaRPr kumimoji="0" lang="ru-RU" sz="1200" b="0" i="0" u="none" strike="noStrike" kern="0" cap="none" spc="0" normalizeH="0" baseline="0" noProof="0">
            <a:ln>
              <a:noFill/>
            </a:ln>
            <a:solidFill>
              <a:srgbClr val="FF0000"/>
            </a:solidFill>
            <a:effectLst/>
            <a:uLnTx/>
            <a:uFillTx/>
            <a:latin typeface="Times New Roman"/>
            <a:ea typeface="Times New Roman"/>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581025</xdr:colOff>
      <xdr:row>80</xdr:row>
      <xdr:rowOff>76200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0"/>
          <a:ext cx="13068300" cy="15316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1. Характеристика текущего состояния сферы реализации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подпрограммы 2 муниципальной программы</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Создание основы для сохранения и улучшения физического и духовного здоровья граждан является одним из важнейших элементов социально-экономического и социально- политического развития общества.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соответствии с положениями Федерального закона от 06 октября 2003 года № 131- ФЗ "Об общих принципах организации местного самоуправления в Российской Федерации" к вопросам местного значения муниципального образования «Томский район» отнесены вопросы, связанные с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a:t>
          </a:r>
          <a:br>
            <a:rPr lang="ru-RU" sz="1100">
              <a:latin typeface="Times New Roman" pitchFamily="18" charset="0"/>
              <a:cs typeface="Times New Roman" pitchFamily="18" charset="0"/>
            </a:rPr>
          </a:br>
          <a:r>
            <a:rPr lang="ru-RU" sz="1100">
              <a:latin typeface="Times New Roman" pitchFamily="18" charset="0"/>
              <a:cs typeface="Times New Roman" pitchFamily="18" charset="0"/>
            </a:rPr>
            <a:t>	Уровень доступности занятий физической культурой и спортом, вне зависимости от места проживания или уровня доходов, является социальным фактором, во многом определяющим качество и комфортность среды проживания людей.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2019 году различными видами физкультурно-оздоровительной и спортивной работы на территории муниципального образования «Томский район» занималось 21180 человек (29,66% от общей численности населения в возрасте от 3 до 79 лет), из них 10267 женщин (в 2018 году - 17899 человек, из них 6496 женщин).</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Для организации физкультурно-оздоровительной и спортивной работы на территории муниципального образования «Томский район» функционирует 134 различных спортивных сооружений с учетом объектов городской и рекреационной инфраструктуры, приспособленных для занятий физической культурой и спортом, в том числе 126 спортивных сооружений. Среди них 63 плоскостных спортивных сооружения, в том числе 20 футбольных полей, площадью 117467 кв.м., 52 спортивных зала площадью 10883 кв.м., 2 плавательных бассейна, 4 лыжные базы, 5 других спортивных сооружений, а также 8 малобюджетных спортивных площадок для подготовки к испытаниям Всероссийского физкультурно-спортивного комплекса «Готов к труду и обороне». </a:t>
          </a:r>
          <a:r>
            <a:rPr lang="ru-RU" sz="1100">
              <a:solidFill>
                <a:sysClr val="windowText" lastClr="000000"/>
              </a:solidFill>
              <a:latin typeface="Times New Roman" pitchFamily="18" charset="0"/>
              <a:cs typeface="Times New Roman" pitchFamily="18" charset="0"/>
            </a:rPr>
            <a:t>Фактическая единовременная пропускная способность всех спортивных сооружений в 2019 году составила – 3998.</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Уровень обеспеченности населения Томского района спортивными сооружениями в 2019 году составил 45,9% от нормативной потребности (2018 год – 41,2).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целях улучшения материально-технической базы спортивной инфраструктуры Томского района, создания благоприятных, безопасных условий для привлечения большего количества лиц, систематически занимающихся физической культурой и спортом в 2019 году в рамках реализации регионального проекта «Спорт – норма жизни» национального проекта «Демография» была проведена следующая работа.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поставлено и установлено спортивное оборудование для оснащения объектов спортивной инфраструктуры на базе Центра тестирования ВФСК «Готов к труду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и обороне»;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поставлены и установлены 4 малобюджетные спортивные площадки по месту жительства и учебы на территориях сельских поселений Томского района (в 2018 году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	– 4 малобюджетных спортивных площадок);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 детских хоккейный корт в пос. Аэропорт;</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универсальная спортивная площадка в д.Синий Утес;</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комплексная спортивная площадка в с.Межениновка.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2019 году в рамках реализации Закона Томской области от 13 декабря 2006 года № 314-03 «О предоставлении субсидий местным бюджетам на обеспечение условий для развития физической культуры и массового спорта» было выделено 22 ставки, на которые приняты 46 инструкторов по спорту (в 2018 году – 30,5 ставок</a:t>
          </a:r>
          <a:r>
            <a:rPr lang="ru-RU" sz="1100">
              <a:latin typeface="Times New Roman" pitchFamily="18" charset="0"/>
              <a:cs typeface="Times New Roman" pitchFamily="18" charset="0"/>
            </a:rPr>
            <a:t>, 44 инструктора по спорту). Физкультурно-оздоровительная и спортивно-массовая работа проводилась с 3827 занимающимися различной возрастной категории, в том числе 1839 детей и подростков в возрасте до 18 лет, 239 пенсионерами и 43 чел. с ограниченными возможностями здоровья и инвалидностью (в 2018 году – 5002 занимающихся).  За 2019 год организовано и проведено более 100 спортивно-массовых мероприятия с участием более человек.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Традиционным из них является круглогодичная Спартакиада среди сельских поселений, входящих в состав муниципального образования «Томский район» по 18 видам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создан и функционирует «Центр тестирования ВФСК ГТО». Работа центра направлена на мотивацию населения к систематическим занятиям физической культурой и спортом, на активизацию спортивно-массовой работы на всех уровнях и в корпоративной среде, в том числе вовлечение в подготовку и выполнение нормативов Всероссийского физкультурно-спортивного комплекса "Готов к груду и обороне» (ГТО). Несмотря на то, что доля граждан, проживающих на территории Томского района, систематически занимающихся физической культурой и спортом ежегодно растет, и в 2019 году составляет 29,66 %, более 70% горожан остаются не вовлеченными в занятия физической культурой и спортом. Чтобы спорт стал доступным для всех, необходимо повысить уровень обеспеченности граждан спортивными сооружениями, что позволит увеличить долю граждан разного возраста (детей и молодежи, граждан среднего и младшего возраста), систематически занимающихся физической культурой и спортом. На решение проблем в части развития спортивной инфраструктуры, начиная с 2019 года, направлена реализация на территории Томского района регионального проекта «Спорт - норма жизни».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Более 500 спортсменов спортивных сборных команд Томского района принимают участие в региональных, всероссийских и международных соревнованиях.</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Кроме того, 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Это объясняется, прежде всего, тем, что молодежь выполняет особые социальные функции: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обладает инновационным потенциалом развития экономики, социальной сферы, образования, науки и культуры;</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составляет основной источник пополнения кадров для различных сфер деятельности.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Несмотря на проводимую работу среди различных слоев населения, имеется ряд проблем, отрицательно влияющих на развитие молодежной политики, физической культуры и спорта на территории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В сфере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большая часть населения Томского района не привлечена к систематическим занятиям физической культурой и спортом, что негативно сказывается на здоровье, производительности труда граждан, профилактике асоциальных явлений в молодежной среде;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недостаточный уровень обеспеченности спортивными сооружениями. Уровень обеспеченности спортивными сооружениями в ЗАТО Северск по состоянию на 01.01.2020 составляет 45,9%.</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более 70% спортивных сооружений находятся в ветхом состоянии и требуют ремонта или строительства новых современных спортивных сооружений.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 созданы условия для занятий физической культурой и спортом инвалидов. В настоящее время физической культурой и спортом занимаются всего 41 инвалидов и лиц с ограниченными возможностями здоровья.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5) не обеспечены полноценным соревновательным и тренировочным процессом спортивные сборные команды, в результате чего у спортсменов теряется мотивация к дальнейшим занятиям спортом;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6) недостаточная эффективность пропаганды ценностей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7) нехватка квалифицированных кадров в отрасли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В сфере молодежной политики: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неразвитость системы выявления и продвижения инициативной и талантливой молодежи;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отсутствие необходимого набора возможностей для реабилитации и адаптации молодежи, находящейся в трудной жизненной ситуации;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слабая вовлеченность молодежи в общественно-политическую жизнь, слабая общегражданская идентичность;</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несоответствие кадрового потенциала молодежной политики имеющимся потребностям.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2. Цель и задачи подпрограммы 2, показатели цели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и задач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r>
            <a:rPr lang="ru-RU" sz="1100">
              <a:solidFill>
                <a:sysClr val="windowText" lastClr="000000"/>
              </a:solidFill>
              <a:latin typeface="Times New Roman" pitchFamily="18" charset="0"/>
              <a:cs typeface="Times New Roman" pitchFamily="18" charset="0"/>
            </a:rPr>
            <a:t>Целью подпрограммы являЕтся: Создание условий для развития физической культуры и спорта, эффективной молодежной политики Томского района	В соответствии </a:t>
          </a:r>
          <a:r>
            <a:rPr lang="ru-RU" sz="1100">
              <a:latin typeface="Times New Roman" pitchFamily="18" charset="0"/>
              <a:cs typeface="Times New Roman" pitchFamily="18" charset="0"/>
            </a:rPr>
            <a:t>с вышеуказанными направлениями выделены следующие задачи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Развитие массового спорта и подготовка спортивных сборных команд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Создание безопасной, качественной материально-технической базы спортивной инфраструктуры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Создание благоприятных условий для увеличения охвата населения спортом и физической культурой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Создание условий для развития эффективной молодежной политики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63500</xdr:rowOff>
    </xdr:from>
    <xdr:to>
      <xdr:col>11</xdr:col>
      <xdr:colOff>2111376</xdr:colOff>
      <xdr:row>50</xdr:row>
      <xdr:rowOff>171451</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7625" y="63500"/>
          <a:ext cx="8699501" cy="96329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составляет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улучшение положения и качества жизни отдельных категорий жителей Томского района .</a:t>
          </a:r>
          <a:r>
            <a:rPr lang="ru-RU" sz="1100" baseline="0">
              <a:effectLst/>
              <a:latin typeface="Times New Roman"/>
              <a:ea typeface="Times New Roman"/>
            </a:rPr>
            <a:t> </a:t>
          </a:r>
          <a:r>
            <a:rPr lang="ru-RU" sz="1100">
              <a:effectLst/>
              <a:latin typeface="Times New Roman"/>
              <a:ea typeface="Times New Roman"/>
            </a:rPr>
            <a:t>В соответствии с </a:t>
          </a:r>
          <a:r>
            <a:rPr lang="ru-RU" sz="1100">
              <a:solidFill>
                <a:sysClr val="windowText" lastClr="000000"/>
              </a:solidFill>
              <a:effectLst/>
              <a:latin typeface="Times New Roman"/>
              <a:ea typeface="Times New Roman"/>
            </a:rPr>
            <a:t>вышеуказанными направлениями выделены следующие задачи подпрограммы 3:</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1. "Повышение качества жизни отдельных категорий жителей Томского района";</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2. "Развитие форм жизнеустройства детей-сирот и детей, оставшихся без попечения родителей"</a:t>
          </a:r>
        </a:p>
        <a:p>
          <a:pPr indent="342900" algn="just">
            <a:lnSpc>
              <a:spcPts val="1200"/>
            </a:lnSpc>
            <a:spcAft>
              <a:spcPts val="0"/>
            </a:spcAft>
          </a:pPr>
          <a:r>
            <a:rPr lang="ru-RU" sz="1100">
              <a:effectLst/>
              <a:latin typeface="Times New Roman"/>
              <a:ea typeface="Times New Roman"/>
            </a:rPr>
            <a:t>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a:t>
          </a:r>
        </a:p>
        <a:p>
          <a:pPr indent="342900" algn="just">
            <a:lnSpc>
              <a:spcPts val="1200"/>
            </a:lnSpc>
            <a:spcAft>
              <a:spcPts val="0"/>
            </a:spcAft>
          </a:pPr>
          <a:r>
            <a:rPr lang="ru-RU" sz="1100">
              <a:effectLst/>
              <a:latin typeface="Times New Roman"/>
              <a:ea typeface="Times New Roman"/>
            </a:rPr>
            <a:t>5.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r>
            <a:rPr lang="ru-RU" sz="1100">
              <a:effectLst/>
              <a:latin typeface="Arial"/>
              <a:ea typeface="Times New Roman"/>
            </a:rPr>
            <a:t>6."Формирование благоприятной социальной среды Томского района"</a:t>
          </a: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46"/>
  <sheetViews>
    <sheetView view="pageBreakPreview" topLeftCell="OZV15" zoomScale="60" zoomScaleNormal="100" workbookViewId="0">
      <pane xSplit="13410" activePane="topRight"/>
      <selection activeCell="B35" sqref="B35:K35"/>
      <selection pane="topRight" activeCell="A27" sqref="A27:A34"/>
    </sheetView>
  </sheetViews>
  <sheetFormatPr defaultRowHeight="15" x14ac:dyDescent="0.25"/>
  <cols>
    <col min="1" max="1" width="43.42578125" style="42" customWidth="1"/>
    <col min="2" max="3" width="19.28515625" style="42" customWidth="1"/>
    <col min="4" max="4" width="9.140625" style="42" customWidth="1"/>
    <col min="5" max="5" width="8.28515625" style="42" customWidth="1"/>
    <col min="6" max="6" width="14" style="42" customWidth="1"/>
    <col min="7" max="7" width="14.42578125" style="42" customWidth="1"/>
    <col min="8" max="8" width="10" style="42" customWidth="1"/>
    <col min="9" max="9" width="12.5703125" style="42" bestFit="1" customWidth="1"/>
    <col min="10" max="10" width="13.42578125" style="42" customWidth="1"/>
    <col min="11" max="11" width="13.7109375" style="42" bestFit="1" customWidth="1"/>
    <col min="12" max="16384" width="9.140625" style="42"/>
  </cols>
  <sheetData>
    <row r="1" spans="1:11" x14ac:dyDescent="0.25">
      <c r="G1" s="43"/>
      <c r="H1" s="43"/>
      <c r="I1" s="43"/>
      <c r="J1" s="43"/>
      <c r="K1" s="43"/>
    </row>
    <row r="2" spans="1:11" x14ac:dyDescent="0.25">
      <c r="G2" s="43"/>
      <c r="H2" s="43"/>
      <c r="I2" s="43"/>
      <c r="J2" s="43"/>
      <c r="K2" s="43"/>
    </row>
    <row r="3" spans="1:11" x14ac:dyDescent="0.25">
      <c r="A3" s="44"/>
      <c r="B3" s="44"/>
      <c r="C3" s="44"/>
      <c r="D3" s="44"/>
      <c r="E3" s="44"/>
      <c r="F3" s="44"/>
      <c r="G3" s="226"/>
      <c r="H3" s="226"/>
      <c r="I3" s="226"/>
      <c r="J3" s="226"/>
      <c r="K3" s="226"/>
    </row>
    <row r="4" spans="1:11" x14ac:dyDescent="0.25">
      <c r="A4" s="44"/>
      <c r="B4" s="44"/>
      <c r="C4" s="44"/>
      <c r="D4" s="44"/>
      <c r="E4" s="44"/>
      <c r="F4" s="44"/>
      <c r="G4" s="226"/>
      <c r="H4" s="226"/>
      <c r="I4" s="226"/>
      <c r="J4" s="226"/>
      <c r="K4" s="226"/>
    </row>
    <row r="5" spans="1:11" ht="9.75" customHeight="1" x14ac:dyDescent="0.25">
      <c r="A5" s="44"/>
      <c r="B5" s="44"/>
      <c r="C5" s="44"/>
      <c r="D5" s="44"/>
      <c r="E5" s="44"/>
      <c r="F5" s="44"/>
      <c r="G5" s="226"/>
      <c r="H5" s="226"/>
      <c r="I5" s="226"/>
      <c r="J5" s="226"/>
      <c r="K5" s="226"/>
    </row>
    <row r="6" spans="1:11" x14ac:dyDescent="0.25">
      <c r="A6" s="44"/>
      <c r="B6" s="229" t="s">
        <v>220</v>
      </c>
      <c r="C6" s="229"/>
      <c r="D6" s="229"/>
      <c r="E6" s="229"/>
      <c r="F6" s="229"/>
      <c r="G6" s="178"/>
      <c r="H6" s="178"/>
      <c r="I6" s="178"/>
      <c r="J6" s="178"/>
      <c r="K6" s="178"/>
    </row>
    <row r="7" spans="1:11" ht="26.25" customHeight="1" x14ac:dyDescent="0.25">
      <c r="A7" s="44"/>
      <c r="B7" s="44"/>
      <c r="C7" s="44"/>
      <c r="D7" s="44"/>
      <c r="E7" s="44"/>
      <c r="F7" s="44"/>
      <c r="G7" s="178"/>
      <c r="H7" s="178"/>
      <c r="I7" s="178"/>
      <c r="J7" s="178"/>
      <c r="K7" s="178"/>
    </row>
    <row r="8" spans="1:11" ht="35.25" customHeight="1" x14ac:dyDescent="0.25">
      <c r="A8" s="177" t="s">
        <v>200</v>
      </c>
      <c r="B8" s="215" t="s">
        <v>462</v>
      </c>
      <c r="C8" s="215"/>
      <c r="D8" s="215"/>
      <c r="E8" s="215"/>
      <c r="F8" s="215"/>
      <c r="G8" s="215"/>
      <c r="H8" s="215"/>
      <c r="I8" s="215"/>
      <c r="J8" s="215"/>
      <c r="K8" s="215"/>
    </row>
    <row r="9" spans="1:11" ht="24" customHeight="1" x14ac:dyDescent="0.25">
      <c r="A9" s="215" t="s">
        <v>201</v>
      </c>
      <c r="B9" s="215" t="s">
        <v>0</v>
      </c>
      <c r="C9" s="215"/>
      <c r="D9" s="215"/>
      <c r="E9" s="215"/>
      <c r="F9" s="215"/>
      <c r="G9" s="215"/>
      <c r="H9" s="215"/>
      <c r="I9" s="215"/>
      <c r="J9" s="215"/>
      <c r="K9" s="215"/>
    </row>
    <row r="10" spans="1:11" x14ac:dyDescent="0.25">
      <c r="A10" s="215"/>
      <c r="B10" s="215" t="s">
        <v>244</v>
      </c>
      <c r="C10" s="215"/>
      <c r="D10" s="215"/>
      <c r="E10" s="215"/>
      <c r="F10" s="215"/>
      <c r="G10" s="215"/>
      <c r="H10" s="215"/>
      <c r="I10" s="215"/>
      <c r="J10" s="215"/>
      <c r="K10" s="215"/>
    </row>
    <row r="11" spans="1:11" ht="17.25" customHeight="1" x14ac:dyDescent="0.25">
      <c r="A11" s="215" t="s">
        <v>202</v>
      </c>
      <c r="B11" s="217" t="s">
        <v>17</v>
      </c>
      <c r="C11" s="218"/>
      <c r="D11" s="218"/>
      <c r="E11" s="218"/>
      <c r="F11" s="218"/>
      <c r="G11" s="218"/>
      <c r="H11" s="218"/>
      <c r="I11" s="218"/>
      <c r="J11" s="218"/>
      <c r="K11" s="219"/>
    </row>
    <row r="12" spans="1:11" ht="15" hidden="1" customHeight="1" x14ac:dyDescent="0.25">
      <c r="A12" s="215"/>
      <c r="B12" s="220"/>
      <c r="C12" s="221"/>
      <c r="D12" s="221"/>
      <c r="E12" s="221"/>
      <c r="F12" s="221"/>
      <c r="G12" s="221"/>
      <c r="H12" s="221"/>
      <c r="I12" s="221"/>
      <c r="J12" s="221"/>
      <c r="K12" s="222"/>
    </row>
    <row r="13" spans="1:11" x14ac:dyDescent="0.25">
      <c r="A13" s="215"/>
      <c r="B13" s="215" t="s">
        <v>204</v>
      </c>
      <c r="C13" s="215"/>
      <c r="D13" s="215"/>
      <c r="E13" s="215"/>
      <c r="F13" s="215"/>
      <c r="G13" s="215"/>
      <c r="H13" s="215"/>
      <c r="I13" s="215"/>
      <c r="J13" s="215"/>
      <c r="K13" s="215"/>
    </row>
    <row r="14" spans="1:11" ht="15" customHeight="1" x14ac:dyDescent="0.25">
      <c r="A14" s="216" t="s">
        <v>203</v>
      </c>
      <c r="B14" s="215" t="s">
        <v>17</v>
      </c>
      <c r="C14" s="215"/>
      <c r="D14" s="215"/>
      <c r="E14" s="215"/>
      <c r="F14" s="215"/>
      <c r="G14" s="215"/>
      <c r="H14" s="215"/>
      <c r="I14" s="215"/>
      <c r="J14" s="215"/>
      <c r="K14" s="215"/>
    </row>
    <row r="15" spans="1:11" ht="15" customHeight="1" x14ac:dyDescent="0.25">
      <c r="A15" s="216"/>
      <c r="B15" s="223" t="s">
        <v>758</v>
      </c>
      <c r="C15" s="224"/>
      <c r="D15" s="224"/>
      <c r="E15" s="224"/>
      <c r="F15" s="224"/>
      <c r="G15" s="224"/>
      <c r="H15" s="224"/>
      <c r="I15" s="224"/>
      <c r="J15" s="224"/>
      <c r="K15" s="225"/>
    </row>
    <row r="16" spans="1:11" ht="15" customHeight="1" x14ac:dyDescent="0.25">
      <c r="A16" s="216"/>
      <c r="B16" s="215" t="s">
        <v>204</v>
      </c>
      <c r="C16" s="215"/>
      <c r="D16" s="215"/>
      <c r="E16" s="215"/>
      <c r="F16" s="215"/>
      <c r="G16" s="215"/>
      <c r="H16" s="215"/>
      <c r="I16" s="215"/>
      <c r="J16" s="215"/>
      <c r="K16" s="215"/>
    </row>
    <row r="17" spans="1:11" ht="74.25" customHeight="1" x14ac:dyDescent="0.25">
      <c r="A17" s="177" t="s">
        <v>205</v>
      </c>
      <c r="B17" s="215" t="s">
        <v>627</v>
      </c>
      <c r="C17" s="215"/>
      <c r="D17" s="215"/>
      <c r="E17" s="215"/>
      <c r="F17" s="215"/>
      <c r="G17" s="215"/>
      <c r="H17" s="215"/>
      <c r="I17" s="215"/>
      <c r="J17" s="215"/>
      <c r="K17" s="215"/>
    </row>
    <row r="18" spans="1:11" ht="25.5" customHeight="1" x14ac:dyDescent="0.25">
      <c r="A18" s="177" t="s">
        <v>206</v>
      </c>
      <c r="B18" s="215" t="s">
        <v>207</v>
      </c>
      <c r="C18" s="215"/>
      <c r="D18" s="215"/>
      <c r="E18" s="215"/>
      <c r="F18" s="215"/>
      <c r="G18" s="215"/>
      <c r="H18" s="215"/>
      <c r="I18" s="215"/>
      <c r="J18" s="215"/>
      <c r="K18" s="215"/>
    </row>
    <row r="19" spans="1:11" ht="36.75" customHeight="1" x14ac:dyDescent="0.25">
      <c r="A19" s="215" t="s">
        <v>208</v>
      </c>
      <c r="B19" s="228" t="s">
        <v>143</v>
      </c>
      <c r="C19" s="228"/>
      <c r="D19" s="180">
        <v>2020</v>
      </c>
      <c r="E19" s="180">
        <v>2021</v>
      </c>
      <c r="F19" s="180">
        <v>2022</v>
      </c>
      <c r="G19" s="180">
        <v>2023</v>
      </c>
      <c r="H19" s="180">
        <v>2024</v>
      </c>
      <c r="I19" s="180">
        <v>2025</v>
      </c>
      <c r="J19" s="180" t="s">
        <v>301</v>
      </c>
      <c r="K19" s="180" t="s">
        <v>300</v>
      </c>
    </row>
    <row r="20" spans="1:11" ht="70.5" customHeight="1" x14ac:dyDescent="0.25">
      <c r="A20" s="215"/>
      <c r="B20" s="215" t="s">
        <v>542</v>
      </c>
      <c r="C20" s="215"/>
      <c r="D20" s="180">
        <v>100</v>
      </c>
      <c r="E20" s="180">
        <v>100</v>
      </c>
      <c r="F20" s="180">
        <v>100</v>
      </c>
      <c r="G20" s="180">
        <v>100</v>
      </c>
      <c r="H20" s="180">
        <v>100</v>
      </c>
      <c r="I20" s="180">
        <v>100</v>
      </c>
      <c r="J20" s="180">
        <v>100</v>
      </c>
      <c r="K20" s="180">
        <v>100</v>
      </c>
    </row>
    <row r="21" spans="1:11" ht="15" customHeight="1" x14ac:dyDescent="0.25">
      <c r="A21" s="215" t="s">
        <v>209</v>
      </c>
      <c r="B21" s="215" t="s">
        <v>210</v>
      </c>
      <c r="C21" s="215"/>
      <c r="D21" s="215"/>
      <c r="E21" s="215"/>
      <c r="F21" s="215"/>
      <c r="G21" s="215"/>
      <c r="H21" s="215"/>
      <c r="I21" s="215"/>
      <c r="J21" s="215"/>
      <c r="K21" s="215"/>
    </row>
    <row r="22" spans="1:11" ht="15" customHeight="1" x14ac:dyDescent="0.25">
      <c r="A22" s="215"/>
      <c r="B22" s="215" t="s">
        <v>141</v>
      </c>
      <c r="C22" s="215"/>
      <c r="D22" s="215"/>
      <c r="E22" s="215"/>
      <c r="F22" s="215"/>
      <c r="G22" s="215"/>
      <c r="H22" s="215"/>
      <c r="I22" s="215"/>
      <c r="J22" s="215"/>
      <c r="K22" s="215"/>
    </row>
    <row r="23" spans="1:11" ht="15" customHeight="1" x14ac:dyDescent="0.25">
      <c r="A23" s="215"/>
      <c r="B23" s="215" t="s">
        <v>211</v>
      </c>
      <c r="C23" s="215"/>
      <c r="D23" s="215"/>
      <c r="E23" s="215"/>
      <c r="F23" s="215"/>
      <c r="G23" s="215"/>
      <c r="H23" s="215"/>
      <c r="I23" s="215"/>
      <c r="J23" s="215"/>
      <c r="K23" s="215"/>
    </row>
    <row r="24" spans="1:11" ht="30" customHeight="1" x14ac:dyDescent="0.25">
      <c r="A24" s="215"/>
      <c r="B24" s="215" t="s">
        <v>617</v>
      </c>
      <c r="C24" s="215"/>
      <c r="D24" s="215"/>
      <c r="E24" s="215"/>
      <c r="F24" s="215"/>
      <c r="G24" s="215"/>
      <c r="H24" s="215"/>
      <c r="I24" s="215"/>
      <c r="J24" s="215"/>
      <c r="K24" s="215"/>
    </row>
    <row r="25" spans="1:11" ht="15" customHeight="1" x14ac:dyDescent="0.25">
      <c r="A25" s="215"/>
      <c r="B25" s="215" t="s">
        <v>212</v>
      </c>
      <c r="C25" s="215"/>
      <c r="D25" s="215"/>
      <c r="E25" s="215"/>
      <c r="F25" s="215"/>
      <c r="G25" s="215"/>
      <c r="H25" s="215"/>
      <c r="I25" s="215"/>
      <c r="J25" s="215"/>
      <c r="K25" s="215"/>
    </row>
    <row r="26" spans="1:11" ht="15" customHeight="1" x14ac:dyDescent="0.25">
      <c r="A26" s="215"/>
      <c r="B26" s="215" t="s">
        <v>463</v>
      </c>
      <c r="C26" s="215"/>
      <c r="D26" s="215"/>
      <c r="E26" s="215"/>
      <c r="F26" s="215"/>
      <c r="G26" s="215"/>
      <c r="H26" s="215"/>
      <c r="I26" s="215"/>
      <c r="J26" s="215"/>
      <c r="K26" s="215"/>
    </row>
    <row r="27" spans="1:11" ht="36" customHeight="1" x14ac:dyDescent="0.25">
      <c r="A27" s="228" t="s">
        <v>213</v>
      </c>
      <c r="B27" s="228" t="s">
        <v>151</v>
      </c>
      <c r="C27" s="228"/>
      <c r="D27" s="180">
        <v>2020</v>
      </c>
      <c r="E27" s="180">
        <v>2021</v>
      </c>
      <c r="F27" s="180">
        <v>2022</v>
      </c>
      <c r="G27" s="180">
        <v>2023</v>
      </c>
      <c r="H27" s="180">
        <v>2024</v>
      </c>
      <c r="I27" s="180">
        <v>2025</v>
      </c>
      <c r="J27" s="180" t="s">
        <v>301</v>
      </c>
      <c r="K27" s="180" t="s">
        <v>300</v>
      </c>
    </row>
    <row r="28" spans="1:11" x14ac:dyDescent="0.25">
      <c r="A28" s="228"/>
      <c r="B28" s="215" t="s">
        <v>214</v>
      </c>
      <c r="C28" s="215"/>
      <c r="D28" s="215"/>
      <c r="E28" s="215"/>
      <c r="F28" s="215"/>
      <c r="G28" s="215"/>
      <c r="H28" s="215"/>
      <c r="I28" s="215"/>
      <c r="J28" s="215"/>
      <c r="K28" s="215"/>
    </row>
    <row r="29" spans="1:11" ht="94.5" customHeight="1" x14ac:dyDescent="0.25">
      <c r="A29" s="228"/>
      <c r="B29" s="215" t="s">
        <v>145</v>
      </c>
      <c r="C29" s="215"/>
      <c r="D29" s="180">
        <v>18.5</v>
      </c>
      <c r="E29" s="180">
        <v>18.5</v>
      </c>
      <c r="F29" s="180">
        <v>18.5</v>
      </c>
      <c r="G29" s="180">
        <v>19</v>
      </c>
      <c r="H29" s="180">
        <v>19</v>
      </c>
      <c r="I29" s="180">
        <v>19</v>
      </c>
      <c r="J29" s="180">
        <v>19</v>
      </c>
      <c r="K29" s="180">
        <v>19</v>
      </c>
    </row>
    <row r="30" spans="1:11" ht="32.25" customHeight="1" x14ac:dyDescent="0.25">
      <c r="A30" s="228"/>
      <c r="B30" s="215" t="s">
        <v>628</v>
      </c>
      <c r="C30" s="215"/>
      <c r="D30" s="215"/>
      <c r="E30" s="215"/>
      <c r="F30" s="215"/>
      <c r="G30" s="215"/>
      <c r="H30" s="215"/>
      <c r="I30" s="215"/>
      <c r="J30" s="215"/>
      <c r="K30" s="215"/>
    </row>
    <row r="31" spans="1:11" ht="81.75" customHeight="1" x14ac:dyDescent="0.25">
      <c r="A31" s="228"/>
      <c r="B31" s="215" t="s">
        <v>474</v>
      </c>
      <c r="C31" s="215"/>
      <c r="D31" s="180">
        <v>31.7</v>
      </c>
      <c r="E31" s="180">
        <v>36.25</v>
      </c>
      <c r="F31" s="180">
        <v>41.6</v>
      </c>
      <c r="G31" s="180">
        <v>44.1</v>
      </c>
      <c r="H31" s="180">
        <v>47</v>
      </c>
      <c r="I31" s="180">
        <v>49.9</v>
      </c>
      <c r="J31" s="180">
        <v>52.8</v>
      </c>
      <c r="K31" s="180">
        <v>53</v>
      </c>
    </row>
    <row r="32" spans="1:11" x14ac:dyDescent="0.25">
      <c r="A32" s="228"/>
      <c r="B32" s="223" t="s">
        <v>760</v>
      </c>
      <c r="C32" s="225"/>
      <c r="D32" s="180">
        <v>25</v>
      </c>
      <c r="E32" s="180">
        <v>25</v>
      </c>
      <c r="F32" s="180">
        <v>25</v>
      </c>
      <c r="G32" s="180">
        <v>25</v>
      </c>
      <c r="H32" s="180">
        <v>25</v>
      </c>
      <c r="I32" s="180">
        <v>25</v>
      </c>
      <c r="J32" s="180">
        <v>25</v>
      </c>
      <c r="K32" s="180">
        <v>25</v>
      </c>
    </row>
    <row r="33" spans="1:11" x14ac:dyDescent="0.25">
      <c r="A33" s="228"/>
      <c r="B33" s="215" t="s">
        <v>464</v>
      </c>
      <c r="C33" s="215"/>
      <c r="D33" s="215"/>
      <c r="E33" s="215"/>
      <c r="F33" s="215"/>
      <c r="G33" s="215"/>
      <c r="H33" s="215"/>
      <c r="I33" s="215"/>
      <c r="J33" s="215"/>
      <c r="K33" s="215"/>
    </row>
    <row r="34" spans="1:11" ht="59.25" customHeight="1" x14ac:dyDescent="0.25">
      <c r="A34" s="228"/>
      <c r="B34" s="215" t="s">
        <v>416</v>
      </c>
      <c r="C34" s="215"/>
      <c r="D34" s="180">
        <v>80</v>
      </c>
      <c r="E34" s="180">
        <v>85</v>
      </c>
      <c r="F34" s="180">
        <v>90</v>
      </c>
      <c r="G34" s="180">
        <v>90</v>
      </c>
      <c r="H34" s="180">
        <v>90</v>
      </c>
      <c r="I34" s="180">
        <v>90</v>
      </c>
      <c r="J34" s="180">
        <v>90</v>
      </c>
      <c r="K34" s="180">
        <v>90</v>
      </c>
    </row>
    <row r="35" spans="1:11" ht="21" customHeight="1" x14ac:dyDescent="0.25">
      <c r="A35" s="240" t="s">
        <v>215</v>
      </c>
      <c r="B35" s="230" t="s">
        <v>1</v>
      </c>
      <c r="C35" s="230"/>
      <c r="D35" s="230"/>
      <c r="E35" s="230"/>
      <c r="F35" s="230"/>
      <c r="G35" s="230"/>
      <c r="H35" s="230"/>
      <c r="I35" s="230"/>
      <c r="J35" s="230"/>
      <c r="K35" s="230"/>
    </row>
    <row r="36" spans="1:11" s="45" customFormat="1" ht="21.75" customHeight="1" x14ac:dyDescent="0.25">
      <c r="A36" s="240"/>
      <c r="B36" s="230" t="s">
        <v>472</v>
      </c>
      <c r="C36" s="230"/>
      <c r="D36" s="230"/>
      <c r="E36" s="230"/>
      <c r="F36" s="230"/>
      <c r="G36" s="230"/>
      <c r="H36" s="230"/>
      <c r="I36" s="230"/>
      <c r="J36" s="230"/>
      <c r="K36" s="230"/>
    </row>
    <row r="37" spans="1:11" s="45" customFormat="1" ht="15" customHeight="1" x14ac:dyDescent="0.25">
      <c r="A37" s="240"/>
      <c r="B37" s="231" t="s">
        <v>710</v>
      </c>
      <c r="C37" s="232"/>
      <c r="D37" s="232"/>
      <c r="E37" s="232"/>
      <c r="F37" s="232"/>
      <c r="G37" s="232"/>
      <c r="H37" s="232"/>
      <c r="I37" s="232"/>
      <c r="J37" s="232"/>
      <c r="K37" s="233"/>
    </row>
    <row r="38" spans="1:11" s="45" customFormat="1" ht="15" customHeight="1" x14ac:dyDescent="0.25">
      <c r="A38" s="241"/>
      <c r="B38" s="227" t="s">
        <v>302</v>
      </c>
      <c r="C38" s="227"/>
      <c r="D38" s="227"/>
      <c r="E38" s="227"/>
      <c r="F38" s="227"/>
      <c r="G38" s="227"/>
      <c r="H38" s="227"/>
      <c r="I38" s="227"/>
      <c r="J38" s="227"/>
      <c r="K38" s="227"/>
    </row>
    <row r="39" spans="1:11" ht="37.5" customHeight="1" x14ac:dyDescent="0.25">
      <c r="A39" s="179" t="s">
        <v>216</v>
      </c>
      <c r="B39" s="180" t="s">
        <v>154</v>
      </c>
      <c r="C39" s="67" t="s">
        <v>155</v>
      </c>
      <c r="D39" s="243" t="s">
        <v>66</v>
      </c>
      <c r="E39" s="244"/>
      <c r="F39" s="67" t="s">
        <v>70</v>
      </c>
      <c r="G39" s="67" t="s">
        <v>297</v>
      </c>
      <c r="H39" s="67" t="s">
        <v>298</v>
      </c>
      <c r="I39" s="67" t="s">
        <v>299</v>
      </c>
      <c r="J39" s="180" t="s">
        <v>301</v>
      </c>
      <c r="K39" s="180" t="s">
        <v>300</v>
      </c>
    </row>
    <row r="40" spans="1:11" ht="58.5" customHeight="1" x14ac:dyDescent="0.25">
      <c r="A40" s="227" t="s">
        <v>217</v>
      </c>
      <c r="B40" s="180" t="s">
        <v>156</v>
      </c>
      <c r="C40" s="29">
        <f>D40+G40+H40+I40+J40+K40</f>
        <v>31762.76369</v>
      </c>
      <c r="D40" s="245">
        <f>'мп итого'!E33</f>
        <v>24979.363689999998</v>
      </c>
      <c r="E40" s="246"/>
      <c r="F40" s="205">
        <f>'мп итого'!E34</f>
        <v>3391.7</v>
      </c>
      <c r="G40" s="205">
        <f>'мп итого'!E35</f>
        <v>3391.7</v>
      </c>
      <c r="H40" s="205">
        <f>'мп итого'!E36</f>
        <v>3391.7</v>
      </c>
      <c r="I40" s="205">
        <f>'мп итого'!E37</f>
        <v>0</v>
      </c>
      <c r="J40" s="205">
        <f>'мп итого'!E38</f>
        <v>0</v>
      </c>
      <c r="K40" s="205">
        <f>'мп итого'!E39</f>
        <v>0</v>
      </c>
    </row>
    <row r="41" spans="1:11" ht="42.75" customHeight="1" x14ac:dyDescent="0.25">
      <c r="A41" s="227"/>
      <c r="B41" s="180" t="s">
        <v>157</v>
      </c>
      <c r="C41" s="29">
        <f>D41+F41+G41+H41+I41+J41+K41</f>
        <v>562351.39376999997</v>
      </c>
      <c r="D41" s="245">
        <f>'мп итого'!F33</f>
        <v>120151.09376999999</v>
      </c>
      <c r="E41" s="246"/>
      <c r="F41" s="205">
        <f>'мп итого'!F34</f>
        <v>78581.200000000012</v>
      </c>
      <c r="G41" s="205">
        <f>'мп итого'!F35</f>
        <v>70688.800000000003</v>
      </c>
      <c r="H41" s="205">
        <f>'мп итого'!F36</f>
        <v>70688.800000000003</v>
      </c>
      <c r="I41" s="205">
        <f>'мп итого'!F37</f>
        <v>74080.5</v>
      </c>
      <c r="J41" s="205">
        <f>'мп итого'!F38</f>
        <v>74080.5</v>
      </c>
      <c r="K41" s="205">
        <f>'мп итого'!F39</f>
        <v>74080.5</v>
      </c>
    </row>
    <row r="42" spans="1:11" ht="51" customHeight="1" x14ac:dyDescent="0.25">
      <c r="A42" s="227"/>
      <c r="B42" s="180" t="s">
        <v>218</v>
      </c>
      <c r="C42" s="29">
        <f t="shared" ref="C42:C45" si="0">D42+F42+G42+H42+I42+J42+K42</f>
        <v>1004560.9714400001</v>
      </c>
      <c r="D42" s="245">
        <f>'мп итого'!G33</f>
        <v>142203.57144</v>
      </c>
      <c r="E42" s="246"/>
      <c r="F42" s="205">
        <f>'мп итого'!G34</f>
        <v>154023.20000000001</v>
      </c>
      <c r="G42" s="205">
        <f>'мп итого'!G35</f>
        <v>140382.6</v>
      </c>
      <c r="H42" s="205">
        <f>'мп итого'!G36</f>
        <v>141987.9</v>
      </c>
      <c r="I42" s="205">
        <f>'мп итого'!G36</f>
        <v>141987.9</v>
      </c>
      <c r="J42" s="205">
        <f>'мп итого'!G36</f>
        <v>141987.9</v>
      </c>
      <c r="K42" s="205">
        <f>'мп итого'!G36</f>
        <v>141987.9</v>
      </c>
    </row>
    <row r="43" spans="1:11" ht="42" customHeight="1" x14ac:dyDescent="0.25">
      <c r="A43" s="227"/>
      <c r="B43" s="180" t="s">
        <v>219</v>
      </c>
      <c r="C43" s="29">
        <f t="shared" si="0"/>
        <v>668.7</v>
      </c>
      <c r="D43" s="245">
        <f>'паспорт пп1'!D49+'паспорт пп2'!D38+'паспорт пп3'!D35</f>
        <v>668.7</v>
      </c>
      <c r="E43" s="246"/>
      <c r="F43" s="205">
        <f>'паспорт пп1'!E49+'паспорт пп2'!E38+'паспорт пп3'!E35</f>
        <v>0</v>
      </c>
      <c r="G43" s="205">
        <f>'паспорт пп1'!F49+'паспорт пп2'!F38+'паспорт пп3'!F35</f>
        <v>0</v>
      </c>
      <c r="H43" s="205">
        <f>'паспорт пп1'!G49+'паспорт пп2'!G38+'паспорт пп3'!G35</f>
        <v>0</v>
      </c>
      <c r="I43" s="205">
        <f>'паспорт пп1'!H49+'паспорт пп2'!H38+'паспорт пп3'!H35</f>
        <v>0</v>
      </c>
      <c r="J43" s="205">
        <f>'паспорт пп1'!I49+'паспорт пп2'!I38+'паспорт пп3'!I35</f>
        <v>0</v>
      </c>
      <c r="K43" s="205">
        <f>'паспорт пп1'!J49+'паспорт пп2'!J38+'паспорт пп3'!J35</f>
        <v>0</v>
      </c>
    </row>
    <row r="44" spans="1:11" ht="59.25" customHeight="1" x14ac:dyDescent="0.25">
      <c r="A44" s="227"/>
      <c r="B44" s="180" t="s">
        <v>160</v>
      </c>
      <c r="C44" s="29">
        <f t="shared" si="0"/>
        <v>500</v>
      </c>
      <c r="D44" s="245">
        <f>'мп итого'!I33</f>
        <v>500</v>
      </c>
      <c r="E44" s="246"/>
      <c r="F44" s="205">
        <f>'мп итого'!H31</f>
        <v>0</v>
      </c>
      <c r="G44" s="205">
        <f>'мп итого'!I31</f>
        <v>0</v>
      </c>
      <c r="H44" s="205">
        <f>'мп итого'!J31</f>
        <v>0</v>
      </c>
      <c r="I44" s="205">
        <f>'мп итого'!K31</f>
        <v>0</v>
      </c>
      <c r="J44" s="205">
        <f>'мп итого'!L31</f>
        <v>0</v>
      </c>
      <c r="K44" s="205">
        <f>'мп итого'!M31</f>
        <v>0</v>
      </c>
    </row>
    <row r="45" spans="1:11" ht="45" customHeight="1" x14ac:dyDescent="0.25">
      <c r="A45" s="227"/>
      <c r="B45" s="247" t="s">
        <v>161</v>
      </c>
      <c r="C45" s="234">
        <f t="shared" si="0"/>
        <v>1603235.5288999998</v>
      </c>
      <c r="D45" s="236">
        <f>D40+D41+D42+D43+D44</f>
        <v>288502.72890000005</v>
      </c>
      <c r="E45" s="237"/>
      <c r="F45" s="234">
        <f t="shared" ref="F45:K45" si="1">F40+F41+F42+F43+F44</f>
        <v>235996.10000000003</v>
      </c>
      <c r="G45" s="234">
        <f t="shared" si="1"/>
        <v>214463.1</v>
      </c>
      <c r="H45" s="234">
        <f t="shared" si="1"/>
        <v>216068.4</v>
      </c>
      <c r="I45" s="234">
        <f t="shared" si="1"/>
        <v>216068.4</v>
      </c>
      <c r="J45" s="234">
        <f t="shared" si="1"/>
        <v>216068.4</v>
      </c>
      <c r="K45" s="234">
        <f t="shared" si="1"/>
        <v>216068.4</v>
      </c>
    </row>
    <row r="46" spans="1:11" ht="6" customHeight="1" x14ac:dyDescent="0.25">
      <c r="A46" s="227"/>
      <c r="B46" s="248"/>
      <c r="C46" s="235"/>
      <c r="D46" s="238"/>
      <c r="E46" s="239"/>
      <c r="F46" s="242"/>
      <c r="G46" s="242"/>
      <c r="H46" s="242"/>
      <c r="I46" s="242"/>
      <c r="J46" s="242"/>
      <c r="K46" s="242"/>
    </row>
  </sheetData>
  <mergeCells count="55">
    <mergeCell ref="I45:I46"/>
    <mergeCell ref="J45:J46"/>
    <mergeCell ref="A40:A46"/>
    <mergeCell ref="D39:E39"/>
    <mergeCell ref="D40:E40"/>
    <mergeCell ref="D41:E41"/>
    <mergeCell ref="D42:E42"/>
    <mergeCell ref="D43:E43"/>
    <mergeCell ref="D44:E44"/>
    <mergeCell ref="B45:B46"/>
    <mergeCell ref="A21:A26"/>
    <mergeCell ref="A19:A20"/>
    <mergeCell ref="C45:C46"/>
    <mergeCell ref="D45:E46"/>
    <mergeCell ref="B25:K25"/>
    <mergeCell ref="B26:K26"/>
    <mergeCell ref="B27:C27"/>
    <mergeCell ref="B32:C32"/>
    <mergeCell ref="B28:K28"/>
    <mergeCell ref="B29:C29"/>
    <mergeCell ref="A35:A38"/>
    <mergeCell ref="A27:A34"/>
    <mergeCell ref="K45:K46"/>
    <mergeCell ref="F45:F46"/>
    <mergeCell ref="G45:G46"/>
    <mergeCell ref="H45:H46"/>
    <mergeCell ref="G3:K5"/>
    <mergeCell ref="B38:K38"/>
    <mergeCell ref="B19:C19"/>
    <mergeCell ref="B20:C20"/>
    <mergeCell ref="B6:F6"/>
    <mergeCell ref="B14:K14"/>
    <mergeCell ref="B16:K16"/>
    <mergeCell ref="B8:K8"/>
    <mergeCell ref="B30:K30"/>
    <mergeCell ref="B31:C31"/>
    <mergeCell ref="B33:K33"/>
    <mergeCell ref="B34:C34"/>
    <mergeCell ref="B35:K35"/>
    <mergeCell ref="B36:K36"/>
    <mergeCell ref="B37:K37"/>
    <mergeCell ref="B17:K17"/>
    <mergeCell ref="A14:A16"/>
    <mergeCell ref="A9:A10"/>
    <mergeCell ref="B9:K9"/>
    <mergeCell ref="B10:K10"/>
    <mergeCell ref="A11:A13"/>
    <mergeCell ref="B13:K13"/>
    <mergeCell ref="B11:K12"/>
    <mergeCell ref="B15:K15"/>
    <mergeCell ref="B18:K18"/>
    <mergeCell ref="B21:K21"/>
    <mergeCell ref="B22:K22"/>
    <mergeCell ref="B23:K23"/>
    <mergeCell ref="B24:K24"/>
  </mergeCells>
  <hyperlinks>
    <hyperlink ref="B35" location="Par1725" tooltip="ПОДПРОГРАММА 1" display="Par1725" xr:uid="{00000000-0004-0000-0000-000000000000}"/>
    <hyperlink ref="B36" location="Par3233" tooltip="ПОДПРОГРАММА 2" display="Par3233" xr:uid="{00000000-0004-0000-0000-000001000000}"/>
  </hyperlinks>
  <pageMargins left="0.43" right="0.17" top="0.19" bottom="0.18" header="0.3" footer="0.3"/>
  <pageSetup paperSize="9" scale="54" orientation="portrait" horizontalDpi="300" verticalDpi="300" r:id="rId1"/>
  <headerFooter differentFirst="1">
    <oddHeader>&amp;C&amp;12&amp;P</oddHeader>
  </headerFooter>
  <rowBreaks count="1" manualBreakCount="1">
    <brk id="3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95"/>
  <sheetViews>
    <sheetView view="pageLayout" topLeftCell="A165" zoomScaleNormal="100" workbookViewId="0">
      <selection activeCell="A190" sqref="A189:A190"/>
    </sheetView>
  </sheetViews>
  <sheetFormatPr defaultRowHeight="15" x14ac:dyDescent="0.2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13.85546875" customWidth="1"/>
    <col min="12" max="12" width="37" customWidth="1"/>
    <col min="13" max="14" width="9.140625" customWidth="1"/>
    <col min="15" max="15" width="10.85546875" customWidth="1"/>
    <col min="16" max="16" width="18.7109375" customWidth="1"/>
  </cols>
  <sheetData>
    <row r="1" ht="9.75" customHeight="1" x14ac:dyDescent="0.25"/>
    <row r="82" ht="12" customHeight="1" x14ac:dyDescent="0.25"/>
    <row r="83" ht="32.25" hidden="1" customHeight="1" x14ac:dyDescent="0.25"/>
    <row r="84" hidden="1" x14ac:dyDescent="0.25"/>
    <row r="85" ht="35.25" customHeight="1" x14ac:dyDescent="0.25"/>
    <row r="86" ht="21" customHeight="1" x14ac:dyDescent="0.25"/>
    <row r="87" ht="34.5" hidden="1" customHeight="1" x14ac:dyDescent="0.25"/>
    <row r="88" ht="9" hidden="1" customHeight="1" x14ac:dyDescent="0.25"/>
    <row r="89" hidden="1" x14ac:dyDescent="0.25"/>
    <row r="96" ht="32.25" customHeight="1" x14ac:dyDescent="0.25"/>
    <row r="97" ht="18" customHeight="1" x14ac:dyDescent="0.25"/>
    <row r="98" ht="67.5" customHeight="1" x14ac:dyDescent="0.25"/>
    <row r="185" ht="38.25" customHeight="1" x14ac:dyDescent="0.25"/>
    <row r="186" ht="135" customHeight="1" x14ac:dyDescent="0.25"/>
    <row r="187" ht="108" customHeight="1" x14ac:dyDescent="0.25"/>
    <row r="188" ht="63" customHeight="1" x14ac:dyDescent="0.25"/>
    <row r="189" ht="66" customHeight="1" x14ac:dyDescent="0.25"/>
    <row r="194" ht="21" customHeight="1" x14ac:dyDescent="0.25"/>
    <row r="195" ht="36" customHeight="1" x14ac:dyDescent="0.25"/>
  </sheetData>
  <pageMargins left="0.70866141732283472" right="0.70866141732283472" top="0.54802631578947369" bottom="0.74803149606299213" header="0.31496062992125984" footer="0.31496062992125984"/>
  <pageSetup paperSize="9" scale="51" firstPageNumber="2" fitToHeight="0" orientation="portrait" useFirstPageNumber="1" horizontalDpi="300" verticalDpi="300"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L36"/>
  <sheetViews>
    <sheetView view="pageLayout" zoomScaleNormal="100" workbookViewId="0">
      <selection activeCell="H23" sqref="H23:H26"/>
    </sheetView>
  </sheetViews>
  <sheetFormatPr defaultRowHeight="15" x14ac:dyDescent="0.25"/>
  <cols>
    <col min="1" max="1" width="2.140625" style="31" customWidth="1"/>
    <col min="2" max="7" width="9.140625" style="31"/>
    <col min="8" max="8" width="10.42578125" style="31" customWidth="1"/>
    <col min="9" max="9" width="14" style="31" customWidth="1"/>
    <col min="10" max="10" width="20.42578125" style="31" customWidth="1"/>
    <col min="11" max="11" width="14.7109375" style="31" customWidth="1"/>
    <col min="12" max="12" width="30.28515625" style="31" customWidth="1"/>
    <col min="13" max="16384" width="9.140625" style="31"/>
  </cols>
  <sheetData>
    <row r="1" spans="2:12" ht="32.25" customHeight="1" x14ac:dyDescent="0.25">
      <c r="D1" s="295" t="s">
        <v>246</v>
      </c>
      <c r="E1" s="295"/>
      <c r="F1" s="295"/>
      <c r="G1" s="295"/>
      <c r="H1" s="295"/>
      <c r="I1" s="295"/>
      <c r="J1" s="295"/>
      <c r="K1" s="295"/>
    </row>
    <row r="2" spans="2:12" ht="15.75" thickBot="1" x14ac:dyDescent="0.3"/>
    <row r="3" spans="2:12" ht="55.5" customHeight="1" x14ac:dyDescent="0.25">
      <c r="B3" s="272" t="s">
        <v>221</v>
      </c>
      <c r="C3" s="273"/>
      <c r="D3" s="272" t="s">
        <v>223</v>
      </c>
      <c r="E3" s="273"/>
      <c r="F3" s="285" t="s">
        <v>224</v>
      </c>
      <c r="G3" s="285" t="s">
        <v>225</v>
      </c>
      <c r="H3" s="285" t="s">
        <v>226</v>
      </c>
      <c r="I3" s="272" t="s">
        <v>227</v>
      </c>
      <c r="J3" s="273"/>
      <c r="K3" s="285" t="s">
        <v>228</v>
      </c>
      <c r="L3" s="285" t="s">
        <v>229</v>
      </c>
    </row>
    <row r="4" spans="2:12" ht="15.75" thickBot="1" x14ac:dyDescent="0.3">
      <c r="B4" s="274" t="s">
        <v>222</v>
      </c>
      <c r="C4" s="275"/>
      <c r="D4" s="274"/>
      <c r="E4" s="275"/>
      <c r="F4" s="287"/>
      <c r="G4" s="287"/>
      <c r="H4" s="287"/>
      <c r="I4" s="274"/>
      <c r="J4" s="275"/>
      <c r="K4" s="287"/>
      <c r="L4" s="287"/>
    </row>
    <row r="5" spans="2:12" ht="15.75" thickBot="1" x14ac:dyDescent="0.3">
      <c r="B5" s="289">
        <v>1</v>
      </c>
      <c r="C5" s="290"/>
      <c r="D5" s="289">
        <v>2</v>
      </c>
      <c r="E5" s="290"/>
      <c r="F5" s="32">
        <v>3</v>
      </c>
      <c r="G5" s="32">
        <v>4</v>
      </c>
      <c r="H5" s="32">
        <v>5</v>
      </c>
      <c r="I5" s="289">
        <v>6</v>
      </c>
      <c r="J5" s="290"/>
      <c r="K5" s="32">
        <v>7</v>
      </c>
      <c r="L5" s="32">
        <v>8</v>
      </c>
    </row>
    <row r="6" spans="2:12" ht="15.75" thickBot="1" x14ac:dyDescent="0.3">
      <c r="B6" s="276" t="s">
        <v>230</v>
      </c>
      <c r="C6" s="277"/>
      <c r="D6" s="277"/>
      <c r="E6" s="277"/>
      <c r="F6" s="277"/>
      <c r="G6" s="277"/>
      <c r="H6" s="277"/>
      <c r="I6" s="277"/>
      <c r="J6" s="277"/>
      <c r="K6" s="277"/>
      <c r="L6" s="278"/>
    </row>
    <row r="7" spans="2:12" ht="38.25" customHeight="1" x14ac:dyDescent="0.25">
      <c r="B7" s="272">
        <v>1</v>
      </c>
      <c r="C7" s="273"/>
      <c r="D7" s="281" t="s">
        <v>542</v>
      </c>
      <c r="E7" s="282"/>
      <c r="F7" s="285" t="s">
        <v>231</v>
      </c>
      <c r="G7" s="257" t="s">
        <v>232</v>
      </c>
      <c r="H7" s="257" t="s">
        <v>233</v>
      </c>
      <c r="I7" s="281" t="s">
        <v>404</v>
      </c>
      <c r="J7" s="282"/>
      <c r="K7" s="257" t="s">
        <v>234</v>
      </c>
      <c r="L7" s="33"/>
    </row>
    <row r="8" spans="2:12" ht="55.5" customHeight="1" x14ac:dyDescent="0.25">
      <c r="B8" s="279"/>
      <c r="C8" s="280"/>
      <c r="D8" s="283"/>
      <c r="E8" s="284"/>
      <c r="F8" s="286"/>
      <c r="G8" s="258"/>
      <c r="H8" s="258"/>
      <c r="I8" s="283" t="s">
        <v>402</v>
      </c>
      <c r="J8" s="284"/>
      <c r="K8" s="258"/>
      <c r="L8" s="33" t="s">
        <v>244</v>
      </c>
    </row>
    <row r="9" spans="2:12" ht="30" customHeight="1" x14ac:dyDescent="0.25">
      <c r="B9" s="279"/>
      <c r="C9" s="280"/>
      <c r="D9" s="283"/>
      <c r="E9" s="284"/>
      <c r="F9" s="286"/>
      <c r="G9" s="258"/>
      <c r="H9" s="258"/>
      <c r="I9" s="283" t="s">
        <v>405</v>
      </c>
      <c r="J9" s="284"/>
      <c r="K9" s="258"/>
      <c r="L9" s="34"/>
    </row>
    <row r="10" spans="2:12" ht="30" customHeight="1" thickBot="1" x14ac:dyDescent="0.3">
      <c r="B10" s="274"/>
      <c r="C10" s="275"/>
      <c r="D10" s="249"/>
      <c r="E10" s="250"/>
      <c r="F10" s="287"/>
      <c r="G10" s="288"/>
      <c r="H10" s="288"/>
      <c r="I10" s="249" t="s">
        <v>403</v>
      </c>
      <c r="J10" s="250"/>
      <c r="K10" s="288"/>
      <c r="L10" s="35"/>
    </row>
    <row r="11" spans="2:12" ht="15.75" thickBot="1" x14ac:dyDescent="0.3">
      <c r="B11" s="276" t="s">
        <v>236</v>
      </c>
      <c r="C11" s="277"/>
      <c r="D11" s="277"/>
      <c r="E11" s="277"/>
      <c r="F11" s="277"/>
      <c r="G11" s="277"/>
      <c r="H11" s="277"/>
      <c r="I11" s="277"/>
      <c r="J11" s="277"/>
      <c r="K11" s="277"/>
      <c r="L11" s="278"/>
    </row>
    <row r="12" spans="2:12" ht="49.5" customHeight="1" x14ac:dyDescent="0.25">
      <c r="B12" s="272">
        <v>1</v>
      </c>
      <c r="C12" s="273"/>
      <c r="D12" s="281" t="s">
        <v>237</v>
      </c>
      <c r="E12" s="282"/>
      <c r="F12" s="285" t="s">
        <v>231</v>
      </c>
      <c r="G12" s="257" t="s">
        <v>232</v>
      </c>
      <c r="H12" s="257" t="s">
        <v>233</v>
      </c>
      <c r="I12" s="270" t="s">
        <v>238</v>
      </c>
      <c r="J12" s="271"/>
      <c r="K12" s="257" t="s">
        <v>234</v>
      </c>
      <c r="L12" s="36"/>
    </row>
    <row r="13" spans="2:12" ht="65.25" customHeight="1" x14ac:dyDescent="0.25">
      <c r="B13" s="279"/>
      <c r="C13" s="280"/>
      <c r="D13" s="283"/>
      <c r="E13" s="284"/>
      <c r="F13" s="286"/>
      <c r="G13" s="258"/>
      <c r="H13" s="258"/>
      <c r="I13" s="255" t="s">
        <v>239</v>
      </c>
      <c r="J13" s="256"/>
      <c r="K13" s="258"/>
      <c r="L13" s="36" t="s">
        <v>244</v>
      </c>
    </row>
    <row r="14" spans="2:12" ht="27" customHeight="1" x14ac:dyDescent="0.25">
      <c r="B14" s="279"/>
      <c r="C14" s="280"/>
      <c r="D14" s="283"/>
      <c r="E14" s="284"/>
      <c r="F14" s="286"/>
      <c r="G14" s="258"/>
      <c r="H14" s="258"/>
      <c r="I14" s="255" t="s">
        <v>240</v>
      </c>
      <c r="J14" s="256"/>
      <c r="K14" s="258"/>
      <c r="L14" s="36"/>
    </row>
    <row r="15" spans="2:12" ht="27" customHeight="1" x14ac:dyDescent="0.25">
      <c r="B15" s="279"/>
      <c r="C15" s="280"/>
      <c r="D15" s="283"/>
      <c r="E15" s="284"/>
      <c r="F15" s="286"/>
      <c r="G15" s="258"/>
      <c r="H15" s="258"/>
      <c r="I15" s="255" t="s">
        <v>241</v>
      </c>
      <c r="J15" s="256"/>
      <c r="K15" s="258"/>
      <c r="L15" s="34"/>
    </row>
    <row r="16" spans="2:12" x14ac:dyDescent="0.25">
      <c r="B16" s="279"/>
      <c r="C16" s="280"/>
      <c r="D16" s="283"/>
      <c r="E16" s="284"/>
      <c r="F16" s="286"/>
      <c r="G16" s="258"/>
      <c r="H16" s="258"/>
      <c r="I16" s="255" t="s">
        <v>242</v>
      </c>
      <c r="J16" s="256"/>
      <c r="K16" s="258"/>
      <c r="L16" s="34"/>
    </row>
    <row r="17" spans="2:12" ht="27" customHeight="1" thickBot="1" x14ac:dyDescent="0.3">
      <c r="B17" s="274"/>
      <c r="C17" s="275"/>
      <c r="D17" s="249"/>
      <c r="E17" s="250"/>
      <c r="F17" s="287"/>
      <c r="G17" s="288"/>
      <c r="H17" s="288"/>
      <c r="I17" s="259" t="s">
        <v>243</v>
      </c>
      <c r="J17" s="260"/>
      <c r="K17" s="288"/>
      <c r="L17" s="35"/>
    </row>
    <row r="18" spans="2:12" ht="15.75" thickBot="1" x14ac:dyDescent="0.3">
      <c r="B18" s="276" t="s">
        <v>586</v>
      </c>
      <c r="C18" s="277"/>
      <c r="D18" s="277"/>
      <c r="E18" s="277"/>
      <c r="F18" s="277"/>
      <c r="G18" s="277"/>
      <c r="H18" s="277"/>
      <c r="I18" s="277"/>
      <c r="J18" s="277"/>
      <c r="K18" s="277"/>
      <c r="L18" s="278"/>
    </row>
    <row r="19" spans="2:12" ht="48" customHeight="1" x14ac:dyDescent="0.25">
      <c r="B19" s="272">
        <v>1</v>
      </c>
      <c r="C19" s="273"/>
      <c r="D19" s="291" t="s">
        <v>555</v>
      </c>
      <c r="E19" s="292"/>
      <c r="F19" s="285" t="s">
        <v>231</v>
      </c>
      <c r="G19" s="257" t="s">
        <v>232</v>
      </c>
      <c r="H19" s="257" t="s">
        <v>233</v>
      </c>
      <c r="I19" s="270" t="s">
        <v>587</v>
      </c>
      <c r="J19" s="271"/>
      <c r="K19" s="257" t="s">
        <v>234</v>
      </c>
      <c r="L19" s="36"/>
    </row>
    <row r="20" spans="2:12" ht="67.5" customHeight="1" x14ac:dyDescent="0.25">
      <c r="B20" s="279"/>
      <c r="C20" s="280"/>
      <c r="D20" s="293"/>
      <c r="E20" s="294"/>
      <c r="F20" s="286"/>
      <c r="G20" s="258"/>
      <c r="H20" s="258"/>
      <c r="I20" s="255" t="s">
        <v>588</v>
      </c>
      <c r="J20" s="256"/>
      <c r="K20" s="258"/>
      <c r="L20" s="36" t="s">
        <v>244</v>
      </c>
    </row>
    <row r="21" spans="2:12" ht="111" customHeight="1" x14ac:dyDescent="0.25">
      <c r="B21" s="279"/>
      <c r="C21" s="280"/>
      <c r="D21" s="293"/>
      <c r="E21" s="294"/>
      <c r="F21" s="286"/>
      <c r="G21" s="258"/>
      <c r="H21" s="258"/>
      <c r="I21" s="255" t="s">
        <v>589</v>
      </c>
      <c r="J21" s="256"/>
      <c r="K21" s="258"/>
      <c r="L21" s="36"/>
    </row>
    <row r="22" spans="2:12" ht="80.25" customHeight="1" x14ac:dyDescent="0.25">
      <c r="B22" s="279"/>
      <c r="C22" s="280"/>
      <c r="D22" s="293"/>
      <c r="E22" s="294"/>
      <c r="F22" s="286"/>
      <c r="G22" s="258"/>
      <c r="H22" s="258"/>
      <c r="I22" s="255" t="s">
        <v>590</v>
      </c>
      <c r="J22" s="256"/>
      <c r="K22" s="258"/>
      <c r="L22" s="34"/>
    </row>
    <row r="23" spans="2:12" ht="30" customHeight="1" x14ac:dyDescent="0.25">
      <c r="B23" s="297">
        <v>2</v>
      </c>
      <c r="C23" s="298"/>
      <c r="D23" s="303" t="s">
        <v>761</v>
      </c>
      <c r="E23" s="304"/>
      <c r="F23" s="309" t="s">
        <v>231</v>
      </c>
      <c r="G23" s="269" t="s">
        <v>232</v>
      </c>
      <c r="H23" s="269" t="s">
        <v>233</v>
      </c>
      <c r="I23" s="264" t="s">
        <v>591</v>
      </c>
      <c r="J23" s="265"/>
      <c r="K23" s="269"/>
      <c r="L23" s="261"/>
    </row>
    <row r="24" spans="2:12" ht="99" customHeight="1" x14ac:dyDescent="0.25">
      <c r="B24" s="299"/>
      <c r="C24" s="300"/>
      <c r="D24" s="305"/>
      <c r="E24" s="306"/>
      <c r="F24" s="310"/>
      <c r="G24" s="262"/>
      <c r="H24" s="262"/>
      <c r="I24" s="253" t="s">
        <v>592</v>
      </c>
      <c r="J24" s="266"/>
      <c r="K24" s="262"/>
      <c r="L24" s="262"/>
    </row>
    <row r="25" spans="2:12" ht="96.75" customHeight="1" x14ac:dyDescent="0.25">
      <c r="B25" s="299"/>
      <c r="C25" s="300"/>
      <c r="D25" s="305"/>
      <c r="E25" s="306"/>
      <c r="F25" s="310"/>
      <c r="G25" s="262"/>
      <c r="H25" s="262"/>
      <c r="I25" s="253" t="s">
        <v>593</v>
      </c>
      <c r="J25" s="266"/>
      <c r="K25" s="262"/>
      <c r="L25" s="262"/>
    </row>
    <row r="26" spans="2:12" ht="53.25" customHeight="1" x14ac:dyDescent="0.25">
      <c r="B26" s="301"/>
      <c r="C26" s="302"/>
      <c r="D26" s="307"/>
      <c r="E26" s="308"/>
      <c r="F26" s="311"/>
      <c r="G26" s="263"/>
      <c r="H26" s="263"/>
      <c r="I26" s="267" t="s">
        <v>594</v>
      </c>
      <c r="J26" s="268"/>
      <c r="K26" s="263"/>
      <c r="L26" s="263"/>
    </row>
    <row r="27" spans="2:12" ht="15.75" customHeight="1" thickBot="1" x14ac:dyDescent="0.3">
      <c r="B27" s="249" t="s">
        <v>715</v>
      </c>
      <c r="C27" s="296"/>
      <c r="D27" s="296"/>
      <c r="E27" s="296"/>
      <c r="F27" s="296"/>
      <c r="G27" s="296"/>
      <c r="H27" s="296"/>
      <c r="I27" s="296"/>
      <c r="J27" s="296"/>
      <c r="K27" s="296"/>
      <c r="L27" s="250"/>
    </row>
    <row r="28" spans="2:12" ht="23.25" customHeight="1" x14ac:dyDescent="0.25">
      <c r="B28" s="272">
        <v>1</v>
      </c>
      <c r="C28" s="273"/>
      <c r="D28" s="281" t="s">
        <v>417</v>
      </c>
      <c r="E28" s="282"/>
      <c r="F28" s="285" t="s">
        <v>231</v>
      </c>
      <c r="G28" s="257" t="s">
        <v>232</v>
      </c>
      <c r="H28" s="257" t="s">
        <v>233</v>
      </c>
      <c r="I28" s="281" t="s">
        <v>418</v>
      </c>
      <c r="J28" s="282"/>
      <c r="K28" s="257" t="s">
        <v>234</v>
      </c>
      <c r="L28" s="257" t="s">
        <v>584</v>
      </c>
    </row>
    <row r="29" spans="2:12" ht="75.75" customHeight="1" x14ac:dyDescent="0.25">
      <c r="B29" s="279"/>
      <c r="C29" s="280"/>
      <c r="D29" s="283"/>
      <c r="E29" s="284"/>
      <c r="F29" s="286"/>
      <c r="G29" s="258"/>
      <c r="H29" s="258"/>
      <c r="I29" s="283" t="s">
        <v>419</v>
      </c>
      <c r="J29" s="284"/>
      <c r="K29" s="258"/>
      <c r="L29" s="258"/>
    </row>
    <row r="30" spans="2:12" ht="72.75" customHeight="1" x14ac:dyDescent="0.25">
      <c r="B30" s="279"/>
      <c r="C30" s="280"/>
      <c r="D30" s="283"/>
      <c r="E30" s="284"/>
      <c r="F30" s="286"/>
      <c r="G30" s="258"/>
      <c r="H30" s="258"/>
      <c r="I30" s="312" t="s">
        <v>420</v>
      </c>
      <c r="J30" s="313"/>
      <c r="K30" s="258"/>
      <c r="L30" s="258"/>
    </row>
    <row r="31" spans="2:12" ht="67.5" customHeight="1" thickBot="1" x14ac:dyDescent="0.3">
      <c r="B31" s="274"/>
      <c r="C31" s="275"/>
      <c r="D31" s="249"/>
      <c r="E31" s="250"/>
      <c r="F31" s="287"/>
      <c r="G31" s="288"/>
      <c r="H31" s="288"/>
      <c r="I31" s="249" t="s">
        <v>421</v>
      </c>
      <c r="J31" s="250"/>
      <c r="K31" s="288"/>
      <c r="L31" s="288"/>
    </row>
    <row r="32" spans="2:12" s="37" customFormat="1" x14ac:dyDescent="0.25">
      <c r="B32" s="252"/>
      <c r="C32" s="252"/>
      <c r="D32" s="252"/>
      <c r="E32" s="252"/>
      <c r="F32" s="252"/>
      <c r="G32" s="252"/>
      <c r="H32" s="252"/>
      <c r="I32" s="252"/>
      <c r="J32" s="252"/>
      <c r="K32" s="252"/>
      <c r="L32" s="252"/>
    </row>
    <row r="33" spans="1:12" s="37" customFormat="1" ht="125.25" customHeight="1" x14ac:dyDescent="0.25">
      <c r="A33" s="39"/>
    </row>
    <row r="34" spans="1:12" s="37" customFormat="1" ht="81.75" customHeight="1" x14ac:dyDescent="0.25">
      <c r="A34" s="39"/>
    </row>
    <row r="35" spans="1:12" s="37" customFormat="1" ht="84.75" customHeight="1" x14ac:dyDescent="0.25">
      <c r="B35" s="38"/>
      <c r="C35" s="253"/>
      <c r="D35" s="253"/>
      <c r="E35" s="254"/>
      <c r="F35" s="254"/>
      <c r="G35" s="39"/>
      <c r="H35" s="39"/>
      <c r="I35" s="39"/>
      <c r="J35" s="251"/>
      <c r="K35" s="251"/>
      <c r="L35" s="39"/>
    </row>
    <row r="36" spans="1:12" s="37" customFormat="1" ht="96" customHeight="1" x14ac:dyDescent="0.25">
      <c r="B36" s="38"/>
      <c r="C36" s="253"/>
      <c r="D36" s="253"/>
      <c r="E36" s="254"/>
      <c r="F36" s="254"/>
      <c r="G36" s="39"/>
      <c r="H36" s="39"/>
      <c r="I36" s="39"/>
      <c r="J36" s="251"/>
      <c r="K36" s="251"/>
      <c r="L36" s="40"/>
    </row>
  </sheetData>
  <mergeCells count="78">
    <mergeCell ref="B27:L27"/>
    <mergeCell ref="B28:C31"/>
    <mergeCell ref="D28:E31"/>
    <mergeCell ref="B23:C26"/>
    <mergeCell ref="D23:E26"/>
    <mergeCell ref="F23:F26"/>
    <mergeCell ref="G23:G26"/>
    <mergeCell ref="H23:H26"/>
    <mergeCell ref="G28:G31"/>
    <mergeCell ref="H28:H31"/>
    <mergeCell ref="I28:J28"/>
    <mergeCell ref="K28:K31"/>
    <mergeCell ref="I29:J29"/>
    <mergeCell ref="F28:F31"/>
    <mergeCell ref="L28:L31"/>
    <mergeCell ref="I30:J30"/>
    <mergeCell ref="D1:K1"/>
    <mergeCell ref="H3:H4"/>
    <mergeCell ref="K3:K4"/>
    <mergeCell ref="K7:K10"/>
    <mergeCell ref="B18:L18"/>
    <mergeCell ref="L3:L4"/>
    <mergeCell ref="D5:E5"/>
    <mergeCell ref="I5:J5"/>
    <mergeCell ref="B6:L6"/>
    <mergeCell ref="B7:C10"/>
    <mergeCell ref="D7:E10"/>
    <mergeCell ref="F7:F10"/>
    <mergeCell ref="G7:G10"/>
    <mergeCell ref="H7:H10"/>
    <mergeCell ref="I7:J7"/>
    <mergeCell ref="I8:J8"/>
    <mergeCell ref="B19:C22"/>
    <mergeCell ref="D19:E22"/>
    <mergeCell ref="F19:F22"/>
    <mergeCell ref="G19:G22"/>
    <mergeCell ref="H19:H22"/>
    <mergeCell ref="G3:G4"/>
    <mergeCell ref="I15:J15"/>
    <mergeCell ref="I16:J16"/>
    <mergeCell ref="I9:J9"/>
    <mergeCell ref="I10:J10"/>
    <mergeCell ref="B3:C3"/>
    <mergeCell ref="I3:J4"/>
    <mergeCell ref="B11:L11"/>
    <mergeCell ref="B12:C17"/>
    <mergeCell ref="D12:E17"/>
    <mergeCell ref="F12:F17"/>
    <mergeCell ref="G12:G17"/>
    <mergeCell ref="I13:J13"/>
    <mergeCell ref="I14:J14"/>
    <mergeCell ref="K12:K17"/>
    <mergeCell ref="D3:E4"/>
    <mergeCell ref="B4:C4"/>
    <mergeCell ref="B5:C5"/>
    <mergeCell ref="H12:H17"/>
    <mergeCell ref="I12:J12"/>
    <mergeCell ref="F3:F4"/>
    <mergeCell ref="I22:J22"/>
    <mergeCell ref="K19:K22"/>
    <mergeCell ref="I17:J17"/>
    <mergeCell ref="L23:L26"/>
    <mergeCell ref="I23:J23"/>
    <mergeCell ref="I24:J24"/>
    <mergeCell ref="I25:J25"/>
    <mergeCell ref="I26:J26"/>
    <mergeCell ref="K23:K26"/>
    <mergeCell ref="I21:J21"/>
    <mergeCell ref="I19:J19"/>
    <mergeCell ref="I20:J20"/>
    <mergeCell ref="I31:J31"/>
    <mergeCell ref="J36:K36"/>
    <mergeCell ref="J35:K35"/>
    <mergeCell ref="B32:L32"/>
    <mergeCell ref="C36:D36"/>
    <mergeCell ref="E36:F36"/>
    <mergeCell ref="C35:D35"/>
    <mergeCell ref="E35:F35"/>
  </mergeCells>
  <pageMargins left="0.70866141732283472" right="0.70866141732283472" top="0.48125000000000001" bottom="0.74803149606299213" header="0.31496062992125984" footer="0.31496062992125984"/>
  <pageSetup paperSize="9" scale="55" firstPageNumber="5" orientation="portrait" useFirstPageNumber="1" horizontalDpi="300" verticalDpi="300" r:id="rId1"/>
  <headerFooter>
    <oddHeader>&amp;C&amp;12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56"/>
  <sheetViews>
    <sheetView view="pageLayout" zoomScaleNormal="100" workbookViewId="0">
      <selection activeCell="D18" sqref="D18"/>
    </sheetView>
  </sheetViews>
  <sheetFormatPr defaultRowHeight="15" x14ac:dyDescent="0.25"/>
  <cols>
    <col min="1" max="1" width="9.140625" style="51"/>
    <col min="2" max="2" width="25.85546875" style="46" customWidth="1"/>
    <col min="3" max="3" width="9" style="51" customWidth="1"/>
    <col min="4" max="4" width="12.140625" style="51" customWidth="1"/>
    <col min="5" max="5" width="14.5703125" style="51" customWidth="1"/>
    <col min="6" max="6" width="11.28515625" style="51" customWidth="1"/>
    <col min="7" max="7" width="10.42578125" style="51" customWidth="1"/>
    <col min="8" max="8" width="10.5703125" style="51" customWidth="1"/>
    <col min="9" max="9" width="14" style="51" customWidth="1"/>
    <col min="10" max="10" width="25.140625" style="51" customWidth="1"/>
    <col min="11" max="16384" width="9.140625" style="51"/>
  </cols>
  <sheetData>
    <row r="2" spans="1:12" ht="21.75" customHeight="1" x14ac:dyDescent="0.25">
      <c r="A2" s="329" t="s">
        <v>198</v>
      </c>
      <c r="B2" s="330"/>
      <c r="C2" s="330"/>
      <c r="D2" s="330"/>
      <c r="E2" s="330"/>
      <c r="F2" s="330"/>
      <c r="G2" s="330"/>
      <c r="H2" s="330"/>
      <c r="I2" s="330"/>
      <c r="J2" s="330"/>
    </row>
    <row r="3" spans="1:12" ht="15.75" x14ac:dyDescent="0.25">
      <c r="A3" s="314" t="s">
        <v>132</v>
      </c>
      <c r="B3" s="320" t="s">
        <v>3</v>
      </c>
      <c r="C3" s="314" t="s">
        <v>4</v>
      </c>
      <c r="D3" s="314" t="s">
        <v>5</v>
      </c>
      <c r="E3" s="331" t="s">
        <v>6</v>
      </c>
      <c r="F3" s="332"/>
      <c r="G3" s="332"/>
      <c r="H3" s="332"/>
      <c r="I3" s="333"/>
      <c r="J3" s="314" t="s">
        <v>69</v>
      </c>
    </row>
    <row r="4" spans="1:12" ht="141.75" x14ac:dyDescent="0.25">
      <c r="A4" s="316"/>
      <c r="B4" s="322"/>
      <c r="C4" s="316"/>
      <c r="D4" s="316"/>
      <c r="E4" s="190" t="s">
        <v>303</v>
      </c>
      <c r="F4" s="190" t="s">
        <v>304</v>
      </c>
      <c r="G4" s="190" t="s">
        <v>9</v>
      </c>
      <c r="H4" s="190" t="s">
        <v>305</v>
      </c>
      <c r="I4" s="190" t="s">
        <v>306</v>
      </c>
      <c r="J4" s="316"/>
    </row>
    <row r="5" spans="1:12" ht="15.75" x14ac:dyDescent="0.25">
      <c r="A5" s="190">
        <v>1</v>
      </c>
      <c r="B5" s="331" t="s">
        <v>595</v>
      </c>
      <c r="C5" s="332"/>
      <c r="D5" s="332"/>
      <c r="E5" s="332"/>
      <c r="F5" s="332"/>
      <c r="G5" s="332"/>
      <c r="H5" s="332"/>
      <c r="I5" s="332"/>
      <c r="J5" s="333"/>
    </row>
    <row r="6" spans="1:12" ht="39" customHeight="1" x14ac:dyDescent="0.25">
      <c r="A6" s="314" t="s">
        <v>113</v>
      </c>
      <c r="B6" s="320" t="s">
        <v>1</v>
      </c>
      <c r="C6" s="191" t="s">
        <v>394</v>
      </c>
      <c r="D6" s="191">
        <f>SUM(D7:D13)</f>
        <v>979809.02890000003</v>
      </c>
      <c r="E6" s="191">
        <f t="shared" ref="E6:I6" si="0">SUM(E7:E13)</f>
        <v>1038.06369</v>
      </c>
      <c r="F6" s="191">
        <f t="shared" si="0"/>
        <v>64147.093769999992</v>
      </c>
      <c r="G6" s="191">
        <f t="shared" si="0"/>
        <v>914623.87144000013</v>
      </c>
      <c r="H6" s="191">
        <f t="shared" si="0"/>
        <v>0</v>
      </c>
      <c r="I6" s="191">
        <f t="shared" si="0"/>
        <v>0</v>
      </c>
      <c r="J6" s="314" t="s">
        <v>204</v>
      </c>
    </row>
    <row r="7" spans="1:12" ht="21.75" customHeight="1" x14ac:dyDescent="0.25">
      <c r="A7" s="315"/>
      <c r="B7" s="321"/>
      <c r="C7" s="190" t="s">
        <v>66</v>
      </c>
      <c r="D7" s="193">
        <f>SUM(E7:I7)</f>
        <v>169212.62889999998</v>
      </c>
      <c r="E7" s="171">
        <f>'пп 1'!E429</f>
        <v>1038.06369</v>
      </c>
      <c r="F7" s="171">
        <f>'пп 1'!F429</f>
        <v>46091.693769999998</v>
      </c>
      <c r="G7" s="171">
        <f>'пп 1'!G429</f>
        <v>122082.87143999999</v>
      </c>
      <c r="H7" s="190">
        <f>'пп 1'!H429</f>
        <v>0</v>
      </c>
      <c r="I7" s="190">
        <f>'пп 1'!I429</f>
        <v>0</v>
      </c>
      <c r="J7" s="315"/>
    </row>
    <row r="8" spans="1:12" ht="21" customHeight="1" x14ac:dyDescent="0.25">
      <c r="A8" s="315"/>
      <c r="B8" s="321"/>
      <c r="C8" s="190" t="s">
        <v>70</v>
      </c>
      <c r="D8" s="193">
        <f t="shared" ref="D8:D13" si="1">SUM(E8:I8)</f>
        <v>144642.30000000002</v>
      </c>
      <c r="E8" s="171">
        <f>'пп 1'!E430</f>
        <v>0</v>
      </c>
      <c r="F8" s="171">
        <f>'пп 1'!F430</f>
        <v>3294.9000000000005</v>
      </c>
      <c r="G8" s="171">
        <f>'пп 1'!G430</f>
        <v>141347.40000000002</v>
      </c>
      <c r="H8" s="190">
        <f>'пп 1'!H430</f>
        <v>0</v>
      </c>
      <c r="I8" s="190">
        <f>'пп 1'!I430</f>
        <v>0</v>
      </c>
      <c r="J8" s="315"/>
    </row>
    <row r="9" spans="1:12" ht="22.5" customHeight="1" x14ac:dyDescent="0.25">
      <c r="A9" s="315"/>
      <c r="B9" s="321"/>
      <c r="C9" s="190" t="s">
        <v>395</v>
      </c>
      <c r="D9" s="193">
        <f t="shared" si="1"/>
        <v>132061.80000000002</v>
      </c>
      <c r="E9" s="171">
        <f>'пп 1'!E431</f>
        <v>0</v>
      </c>
      <c r="F9" s="171">
        <f>'пп 1'!F431</f>
        <v>2952.1000000000004</v>
      </c>
      <c r="G9" s="171">
        <f>'пп 1'!G431</f>
        <v>129109.70000000001</v>
      </c>
      <c r="H9" s="190">
        <f>'пп 1'!H431</f>
        <v>0</v>
      </c>
      <c r="I9" s="190">
        <f>'пп 1'!I431</f>
        <v>0</v>
      </c>
      <c r="J9" s="315"/>
    </row>
    <row r="10" spans="1:12" ht="21" customHeight="1" x14ac:dyDescent="0.25">
      <c r="A10" s="315"/>
      <c r="B10" s="321"/>
      <c r="C10" s="190" t="s">
        <v>298</v>
      </c>
      <c r="D10" s="193">
        <f t="shared" si="1"/>
        <v>133473.29999999999</v>
      </c>
      <c r="E10" s="171">
        <f>'пп 1'!E432</f>
        <v>0</v>
      </c>
      <c r="F10" s="171">
        <f>'пп 1'!F432</f>
        <v>2952.1000000000004</v>
      </c>
      <c r="G10" s="171">
        <f>'пп 1'!G432</f>
        <v>130521.2</v>
      </c>
      <c r="H10" s="190">
        <f>'пп 1'!H432</f>
        <v>0</v>
      </c>
      <c r="I10" s="190">
        <f>'пп 1'!I432</f>
        <v>0</v>
      </c>
      <c r="J10" s="315"/>
    </row>
    <row r="11" spans="1:12" ht="23.25" customHeight="1" x14ac:dyDescent="0.25">
      <c r="A11" s="315"/>
      <c r="B11" s="321"/>
      <c r="C11" s="190" t="s">
        <v>299</v>
      </c>
      <c r="D11" s="193">
        <f t="shared" si="1"/>
        <v>133473</v>
      </c>
      <c r="E11" s="171">
        <f>'пп 1'!E433</f>
        <v>0</v>
      </c>
      <c r="F11" s="171">
        <f>'пп 1'!F433</f>
        <v>2952.1000000000004</v>
      </c>
      <c r="G11" s="171">
        <f>'пп 1'!G433</f>
        <v>130520.9</v>
      </c>
      <c r="H11" s="190">
        <f>'пп 1'!H433</f>
        <v>0</v>
      </c>
      <c r="I11" s="190">
        <f>'пп 1'!I433</f>
        <v>0</v>
      </c>
      <c r="J11" s="315"/>
      <c r="K11" s="52">
        <v>155500.20000000001</v>
      </c>
      <c r="L11" s="52">
        <f>SUM(D11-K11)</f>
        <v>-22027.200000000012</v>
      </c>
    </row>
    <row r="12" spans="1:12" ht="28.5" customHeight="1" x14ac:dyDescent="0.25">
      <c r="A12" s="315"/>
      <c r="B12" s="321"/>
      <c r="C12" s="190" t="s">
        <v>396</v>
      </c>
      <c r="D12" s="193">
        <f t="shared" si="1"/>
        <v>133473</v>
      </c>
      <c r="E12" s="171">
        <f>'пп 1'!E434</f>
        <v>0</v>
      </c>
      <c r="F12" s="171">
        <f>'пп 1'!F434</f>
        <v>2952.1000000000004</v>
      </c>
      <c r="G12" s="171">
        <f>'пп 1'!G434</f>
        <v>130520.9</v>
      </c>
      <c r="H12" s="190">
        <f>'пп 1'!H434</f>
        <v>0</v>
      </c>
      <c r="I12" s="190">
        <f>'пп 1'!I434</f>
        <v>0</v>
      </c>
      <c r="J12" s="315"/>
    </row>
    <row r="13" spans="1:12" ht="19.5" customHeight="1" x14ac:dyDescent="0.25">
      <c r="A13" s="316"/>
      <c r="B13" s="322"/>
      <c r="C13" s="190" t="s">
        <v>397</v>
      </c>
      <c r="D13" s="193">
        <f t="shared" si="1"/>
        <v>133473</v>
      </c>
      <c r="E13" s="171">
        <f>'пп 1'!E435</f>
        <v>0</v>
      </c>
      <c r="F13" s="171">
        <f>'пп 1'!F435</f>
        <v>2952.1000000000004</v>
      </c>
      <c r="G13" s="171">
        <f>'пп 1'!G435</f>
        <v>130520.9</v>
      </c>
      <c r="H13" s="190">
        <f>'пп 1'!H435</f>
        <v>0</v>
      </c>
      <c r="I13" s="190">
        <f>'пп 1'!I435</f>
        <v>0</v>
      </c>
      <c r="J13" s="316"/>
    </row>
    <row r="14" spans="1:12" ht="28.5" customHeight="1" x14ac:dyDescent="0.25">
      <c r="A14" s="190">
        <v>2</v>
      </c>
      <c r="B14" s="317" t="s">
        <v>596</v>
      </c>
      <c r="C14" s="318"/>
      <c r="D14" s="318"/>
      <c r="E14" s="318"/>
      <c r="F14" s="318"/>
      <c r="G14" s="318"/>
      <c r="H14" s="318"/>
      <c r="I14" s="318"/>
      <c r="J14" s="319"/>
    </row>
    <row r="15" spans="1:12" ht="36.75" customHeight="1" x14ac:dyDescent="0.25">
      <c r="A15" s="314" t="s">
        <v>81</v>
      </c>
      <c r="B15" s="320" t="s">
        <v>597</v>
      </c>
      <c r="C15" s="191" t="s">
        <v>394</v>
      </c>
      <c r="D15" s="191">
        <f>SUM(D16:D22)</f>
        <v>157068.5</v>
      </c>
      <c r="E15" s="191">
        <f t="shared" ref="E15" si="2">SUM(E16:E22)</f>
        <v>17489.7</v>
      </c>
      <c r="F15" s="191">
        <f t="shared" ref="F15" si="3">SUM(F16:F22)</f>
        <v>69667.3</v>
      </c>
      <c r="G15" s="191">
        <f t="shared" ref="G15" si="4">SUM(G16:G22)</f>
        <v>68742.8</v>
      </c>
      <c r="H15" s="191">
        <f t="shared" ref="H15" si="5">SUM(H16:H22)</f>
        <v>668.7</v>
      </c>
      <c r="I15" s="191">
        <f t="shared" ref="I15" si="6">SUM(I16:I22)</f>
        <v>500</v>
      </c>
      <c r="J15" s="314" t="s">
        <v>759</v>
      </c>
    </row>
    <row r="16" spans="1:12" ht="24.75" customHeight="1" x14ac:dyDescent="0.25">
      <c r="A16" s="315"/>
      <c r="B16" s="321"/>
      <c r="C16" s="190" t="s">
        <v>66</v>
      </c>
      <c r="D16" s="190">
        <f>SUM(E16:I16)</f>
        <v>45480.2</v>
      </c>
      <c r="E16" s="193">
        <f>'пп 2'!E174</f>
        <v>17489.7</v>
      </c>
      <c r="F16" s="193">
        <f>'пп 2'!F174</f>
        <v>11832.1</v>
      </c>
      <c r="G16" s="193">
        <f>'пп 2'!G174</f>
        <v>14989.7</v>
      </c>
      <c r="H16" s="190">
        <f>'пп 2'!H174</f>
        <v>668.7</v>
      </c>
      <c r="I16" s="190">
        <f>'пп 2'!I174</f>
        <v>500</v>
      </c>
      <c r="J16" s="315"/>
    </row>
    <row r="17" spans="1:10" ht="25.5" customHeight="1" x14ac:dyDescent="0.25">
      <c r="A17" s="315"/>
      <c r="B17" s="321"/>
      <c r="C17" s="190" t="s">
        <v>70</v>
      </c>
      <c r="D17" s="193">
        <f t="shared" ref="D17:D22" si="7">SUM(E17:I17)</f>
        <v>18691</v>
      </c>
      <c r="E17" s="193">
        <f>'пп 2'!E175</f>
        <v>0</v>
      </c>
      <c r="F17" s="193">
        <f>'пп 2'!F175</f>
        <v>9639.2000000000007</v>
      </c>
      <c r="G17" s="193">
        <f>'пп 2'!G175</f>
        <v>9051.7999999999993</v>
      </c>
      <c r="H17" s="190">
        <f>'пп 2'!H175</f>
        <v>0</v>
      </c>
      <c r="I17" s="190">
        <f>'пп 2'!I175</f>
        <v>0</v>
      </c>
      <c r="J17" s="315"/>
    </row>
    <row r="18" spans="1:10" ht="23.25" customHeight="1" x14ac:dyDescent="0.25">
      <c r="A18" s="315"/>
      <c r="B18" s="321"/>
      <c r="C18" s="190" t="s">
        <v>395</v>
      </c>
      <c r="D18" s="193">
        <f t="shared" si="7"/>
        <v>18478.099999999999</v>
      </c>
      <c r="E18" s="193">
        <f>'пп 2'!E176</f>
        <v>0</v>
      </c>
      <c r="F18" s="193">
        <f>'пп 2'!F176</f>
        <v>9639.2000000000007</v>
      </c>
      <c r="G18" s="193">
        <f>'пп 2'!G176</f>
        <v>8838.9</v>
      </c>
      <c r="H18" s="190">
        <f>'пп 2'!H176</f>
        <v>0</v>
      </c>
      <c r="I18" s="190">
        <f>'пп 2'!I176</f>
        <v>0</v>
      </c>
      <c r="J18" s="315"/>
    </row>
    <row r="19" spans="1:10" ht="18.75" customHeight="1" x14ac:dyDescent="0.25">
      <c r="A19" s="315"/>
      <c r="B19" s="321"/>
      <c r="C19" s="190" t="s">
        <v>298</v>
      </c>
      <c r="D19" s="193">
        <f>SUM(E19:I19)</f>
        <v>18604.800000000003</v>
      </c>
      <c r="E19" s="193">
        <f>'пп 2'!E177</f>
        <v>0</v>
      </c>
      <c r="F19" s="193">
        <f>'пп 2'!F177</f>
        <v>9639.2000000000007</v>
      </c>
      <c r="G19" s="193">
        <f>'пп 2'!G177</f>
        <v>8965.6</v>
      </c>
      <c r="H19" s="190">
        <f>'пп 2'!H177</f>
        <v>0</v>
      </c>
      <c r="I19" s="190">
        <f>'пп 2'!I177</f>
        <v>0</v>
      </c>
      <c r="J19" s="315"/>
    </row>
    <row r="20" spans="1:10" ht="22.5" customHeight="1" x14ac:dyDescent="0.25">
      <c r="A20" s="315"/>
      <c r="B20" s="321"/>
      <c r="C20" s="190" t="s">
        <v>299</v>
      </c>
      <c r="D20" s="193">
        <f t="shared" si="7"/>
        <v>18604.800000000003</v>
      </c>
      <c r="E20" s="193">
        <f>'пп 2'!E178</f>
        <v>0</v>
      </c>
      <c r="F20" s="193">
        <f>'пп 2'!F178</f>
        <v>9639.2000000000007</v>
      </c>
      <c r="G20" s="193">
        <f>'пп 2'!G178</f>
        <v>8965.6</v>
      </c>
      <c r="H20" s="190">
        <f>'пп 2'!H178</f>
        <v>0</v>
      </c>
      <c r="I20" s="190">
        <f>'пп 2'!I178</f>
        <v>0</v>
      </c>
      <c r="J20" s="315"/>
    </row>
    <row r="21" spans="1:10" ht="21.75" customHeight="1" x14ac:dyDescent="0.25">
      <c r="A21" s="315"/>
      <c r="B21" s="321"/>
      <c r="C21" s="190" t="s">
        <v>396</v>
      </c>
      <c r="D21" s="193">
        <f t="shared" si="7"/>
        <v>18604.800000000003</v>
      </c>
      <c r="E21" s="193">
        <f>'пп 2'!E179</f>
        <v>0</v>
      </c>
      <c r="F21" s="193">
        <f>'пп 2'!F179</f>
        <v>9639.2000000000007</v>
      </c>
      <c r="G21" s="193">
        <f>'пп 2'!G179</f>
        <v>8965.6</v>
      </c>
      <c r="H21" s="190">
        <f>'пп 2'!H179</f>
        <v>0</v>
      </c>
      <c r="I21" s="190">
        <f>'пп 2'!I179</f>
        <v>0</v>
      </c>
      <c r="J21" s="315"/>
    </row>
    <row r="22" spans="1:10" ht="15.75" x14ac:dyDescent="0.25">
      <c r="A22" s="316"/>
      <c r="B22" s="322"/>
      <c r="C22" s="190" t="s">
        <v>397</v>
      </c>
      <c r="D22" s="193">
        <f t="shared" si="7"/>
        <v>18604.800000000003</v>
      </c>
      <c r="E22" s="190">
        <f>'пп 2'!E180</f>
        <v>0</v>
      </c>
      <c r="F22" s="190">
        <f>'пп 2'!F180</f>
        <v>9639.2000000000007</v>
      </c>
      <c r="G22" s="190">
        <f>'пп 2'!G180</f>
        <v>8965.6</v>
      </c>
      <c r="H22" s="190">
        <f>'пп 2'!H180</f>
        <v>0</v>
      </c>
      <c r="I22" s="190">
        <f>'пп 2'!I180</f>
        <v>0</v>
      </c>
      <c r="J22" s="316"/>
    </row>
    <row r="23" spans="1:10" ht="15.75" x14ac:dyDescent="0.25">
      <c r="A23" s="190">
        <v>3</v>
      </c>
      <c r="B23" s="317" t="s">
        <v>762</v>
      </c>
      <c r="C23" s="318"/>
      <c r="D23" s="318"/>
      <c r="E23" s="318"/>
      <c r="F23" s="318"/>
      <c r="G23" s="318"/>
      <c r="H23" s="318"/>
      <c r="I23" s="318"/>
      <c r="J23" s="319"/>
    </row>
    <row r="24" spans="1:10" ht="31.5" customHeight="1" x14ac:dyDescent="0.25">
      <c r="A24" s="314" t="s">
        <v>28</v>
      </c>
      <c r="B24" s="320" t="s">
        <v>710</v>
      </c>
      <c r="C24" s="191" t="s">
        <v>394</v>
      </c>
      <c r="D24" s="191">
        <f>SUM(D25:D31)</f>
        <v>466035.80000000005</v>
      </c>
      <c r="E24" s="191">
        <f t="shared" ref="E24" si="8">SUM(E25:E31)</f>
        <v>16626.7</v>
      </c>
      <c r="F24" s="191">
        <f t="shared" ref="F24" si="9">SUM(F25:F31)</f>
        <v>428537</v>
      </c>
      <c r="G24" s="191">
        <f t="shared" ref="G24" si="10">SUM(G25:G31)</f>
        <v>20872.099999999999</v>
      </c>
      <c r="H24" s="191">
        <f t="shared" ref="H24" si="11">SUM(H25:H31)</f>
        <v>0</v>
      </c>
      <c r="I24" s="191">
        <f t="shared" ref="I24" si="12">SUM(I25:I31)</f>
        <v>0</v>
      </c>
      <c r="J24" s="314" t="s">
        <v>422</v>
      </c>
    </row>
    <row r="25" spans="1:10" ht="21.75" customHeight="1" x14ac:dyDescent="0.25">
      <c r="A25" s="315"/>
      <c r="B25" s="321"/>
      <c r="C25" s="190" t="s">
        <v>66</v>
      </c>
      <c r="D25" s="190">
        <f>SUM(E25:I25)</f>
        <v>73809.899999999994</v>
      </c>
      <c r="E25" s="193">
        <f>'пп 3'!E225</f>
        <v>6451.6</v>
      </c>
      <c r="F25" s="193">
        <f>'пп 3'!F225</f>
        <v>62227.299999999996</v>
      </c>
      <c r="G25" s="193">
        <f>'пп 3'!G225</f>
        <v>5131</v>
      </c>
      <c r="H25" s="190">
        <f>'пп 3'!H225</f>
        <v>0</v>
      </c>
      <c r="I25" s="190">
        <f>'пп 3'!I225</f>
        <v>0</v>
      </c>
      <c r="J25" s="315"/>
    </row>
    <row r="26" spans="1:10" ht="22.5" customHeight="1" x14ac:dyDescent="0.25">
      <c r="A26" s="315"/>
      <c r="B26" s="321"/>
      <c r="C26" s="190" t="s">
        <v>70</v>
      </c>
      <c r="D26" s="193">
        <f t="shared" ref="D26:D31" si="13">SUM(E26:I26)</f>
        <v>72662.8</v>
      </c>
      <c r="E26" s="193">
        <f>'пп 3'!E226</f>
        <v>3391.7</v>
      </c>
      <c r="F26" s="193">
        <f>'пп 3'!F226</f>
        <v>65647.100000000006</v>
      </c>
      <c r="G26" s="193">
        <f>'пп 3'!G226</f>
        <v>3624</v>
      </c>
      <c r="H26" s="190">
        <f>'пп 3'!H226</f>
        <v>0</v>
      </c>
      <c r="I26" s="190">
        <f>'пп 3'!I226</f>
        <v>0</v>
      </c>
      <c r="J26" s="315"/>
    </row>
    <row r="27" spans="1:10" ht="23.25" customHeight="1" x14ac:dyDescent="0.25">
      <c r="A27" s="315"/>
      <c r="B27" s="321"/>
      <c r="C27" s="190" t="s">
        <v>395</v>
      </c>
      <c r="D27" s="190">
        <f>SUM(E27:I27)</f>
        <v>63923.199999999997</v>
      </c>
      <c r="E27" s="193">
        <f>'пп 3'!E227</f>
        <v>3391.7</v>
      </c>
      <c r="F27" s="193">
        <f>'пп 3'!F227</f>
        <v>58097.5</v>
      </c>
      <c r="G27" s="193">
        <f>'пп 3'!G227</f>
        <v>2434</v>
      </c>
      <c r="H27" s="190">
        <f>'пп 3'!H227</f>
        <v>0</v>
      </c>
      <c r="I27" s="190">
        <f>'пп 3'!I227</f>
        <v>0</v>
      </c>
      <c r="J27" s="315"/>
    </row>
    <row r="28" spans="1:10" ht="25.5" customHeight="1" x14ac:dyDescent="0.25">
      <c r="A28" s="315"/>
      <c r="B28" s="321"/>
      <c r="C28" s="190" t="s">
        <v>298</v>
      </c>
      <c r="D28" s="193">
        <f t="shared" si="13"/>
        <v>63990.299999999996</v>
      </c>
      <c r="E28" s="193">
        <f>'пп 3'!E228</f>
        <v>3391.7</v>
      </c>
      <c r="F28" s="193">
        <f>'пп 3'!F228</f>
        <v>58097.5</v>
      </c>
      <c r="G28" s="193">
        <f>'пп 3'!G228</f>
        <v>2501.1</v>
      </c>
      <c r="H28" s="190">
        <f>'пп 3'!H228</f>
        <v>0</v>
      </c>
      <c r="I28" s="190">
        <f>'пп 3'!I228</f>
        <v>0</v>
      </c>
      <c r="J28" s="315"/>
    </row>
    <row r="29" spans="1:10" ht="27.75" customHeight="1" x14ac:dyDescent="0.25">
      <c r="A29" s="315"/>
      <c r="B29" s="321"/>
      <c r="C29" s="190" t="s">
        <v>299</v>
      </c>
      <c r="D29" s="190">
        <f t="shared" si="13"/>
        <v>63883.199999999997</v>
      </c>
      <c r="E29" s="193">
        <f>'пп 3'!E229</f>
        <v>0</v>
      </c>
      <c r="F29" s="193">
        <f>'пп 3'!F229</f>
        <v>61489.2</v>
      </c>
      <c r="G29" s="193">
        <f>'пп 3'!G229</f>
        <v>2394</v>
      </c>
      <c r="H29" s="190">
        <f>'пп 3'!H229</f>
        <v>0</v>
      </c>
      <c r="I29" s="190">
        <f>'пп 3'!I229</f>
        <v>0</v>
      </c>
      <c r="J29" s="315"/>
    </row>
    <row r="30" spans="1:10" ht="24.75" customHeight="1" x14ac:dyDescent="0.25">
      <c r="A30" s="315"/>
      <c r="B30" s="321"/>
      <c r="C30" s="190" t="s">
        <v>396</v>
      </c>
      <c r="D30" s="193">
        <f t="shared" si="13"/>
        <v>63883.199999999997</v>
      </c>
      <c r="E30" s="193">
        <f>'пп 3'!E230</f>
        <v>0</v>
      </c>
      <c r="F30" s="193">
        <f>'пп 3'!F230</f>
        <v>61489.2</v>
      </c>
      <c r="G30" s="193">
        <f>'пп 3'!G230</f>
        <v>2394</v>
      </c>
      <c r="H30" s="190">
        <f>'пп 3'!H230</f>
        <v>0</v>
      </c>
      <c r="I30" s="190">
        <f>'пп 3'!I230</f>
        <v>0</v>
      </c>
      <c r="J30" s="315"/>
    </row>
    <row r="31" spans="1:10" ht="15.75" x14ac:dyDescent="0.25">
      <c r="A31" s="316"/>
      <c r="B31" s="322"/>
      <c r="C31" s="190" t="s">
        <v>397</v>
      </c>
      <c r="D31" s="193">
        <f t="shared" si="13"/>
        <v>63883.199999999997</v>
      </c>
      <c r="E31" s="193">
        <f>'пп 3'!E231</f>
        <v>0</v>
      </c>
      <c r="F31" s="193">
        <f>'пп 3'!F231</f>
        <v>61489.2</v>
      </c>
      <c r="G31" s="193">
        <f>'пп 3'!G231</f>
        <v>2394</v>
      </c>
      <c r="H31" s="190">
        <f>'пп 3'!H231</f>
        <v>0</v>
      </c>
      <c r="I31" s="190">
        <f>'пп 3'!I231</f>
        <v>0</v>
      </c>
      <c r="J31" s="316"/>
    </row>
    <row r="32" spans="1:10" s="53" customFormat="1" ht="37.5" customHeight="1" x14ac:dyDescent="0.25">
      <c r="A32" s="326"/>
      <c r="B32" s="323" t="s">
        <v>12</v>
      </c>
      <c r="C32" s="191" t="s">
        <v>394</v>
      </c>
      <c r="D32" s="57">
        <f>SUM(D33:D39)</f>
        <v>1602913.3289000001</v>
      </c>
      <c r="E32" s="57">
        <f t="shared" ref="E32" si="14">SUM(E33:E39)</f>
        <v>35154.463689999997</v>
      </c>
      <c r="F32" s="57">
        <f t="shared" ref="F32" si="15">SUM(F33:F39)</f>
        <v>562351.39376999997</v>
      </c>
      <c r="G32" s="57">
        <f t="shared" ref="G32" si="16">SUM(G33:G39)</f>
        <v>1004238.77144</v>
      </c>
      <c r="H32" s="57">
        <f t="shared" ref="H32" si="17">SUM(H33:H39)</f>
        <v>668.7</v>
      </c>
      <c r="I32" s="57">
        <f t="shared" ref="I32" si="18">SUM(I33:I39)</f>
        <v>500</v>
      </c>
      <c r="J32" s="326"/>
    </row>
    <row r="33" spans="1:13" s="53" customFormat="1" ht="21.75" customHeight="1" x14ac:dyDescent="0.25">
      <c r="A33" s="327"/>
      <c r="B33" s="324"/>
      <c r="C33" s="190" t="s">
        <v>66</v>
      </c>
      <c r="D33" s="193">
        <f>SUM(E33:I33)</f>
        <v>288502.72890000005</v>
      </c>
      <c r="E33" s="193">
        <f>E7+E16+E25</f>
        <v>24979.363689999998</v>
      </c>
      <c r="F33" s="193">
        <f>F7+F16+F25</f>
        <v>120151.09376999999</v>
      </c>
      <c r="G33" s="193">
        <f>G7+G16+G25</f>
        <v>142203.57144</v>
      </c>
      <c r="H33" s="193">
        <f t="shared" ref="H33:H38" si="19">H7+H16+H25</f>
        <v>668.7</v>
      </c>
      <c r="I33" s="193">
        <f t="shared" ref="I33:I38" si="20">I7+I16+I25</f>
        <v>500</v>
      </c>
      <c r="J33" s="327"/>
    </row>
    <row r="34" spans="1:13" s="53" customFormat="1" ht="19.5" customHeight="1" x14ac:dyDescent="0.25">
      <c r="A34" s="327"/>
      <c r="B34" s="324"/>
      <c r="C34" s="190" t="s">
        <v>70</v>
      </c>
      <c r="D34" s="193">
        <f t="shared" ref="D34:D38" si="21">SUM(E34:I34)</f>
        <v>235996.10000000003</v>
      </c>
      <c r="E34" s="193">
        <f t="shared" ref="E34:E38" si="22">E8+E17+E26</f>
        <v>3391.7</v>
      </c>
      <c r="F34" s="193">
        <f t="shared" ref="F34:F38" si="23">F8+F17+F26</f>
        <v>78581.200000000012</v>
      </c>
      <c r="G34" s="193">
        <f t="shared" ref="G34:G38" si="24">G8+G17+G26</f>
        <v>154023.20000000001</v>
      </c>
      <c r="H34" s="193">
        <f t="shared" si="19"/>
        <v>0</v>
      </c>
      <c r="I34" s="193">
        <f t="shared" si="20"/>
        <v>0</v>
      </c>
      <c r="J34" s="327"/>
      <c r="K34" s="54"/>
      <c r="M34" s="54"/>
    </row>
    <row r="35" spans="1:13" s="53" customFormat="1" ht="25.5" customHeight="1" x14ac:dyDescent="0.25">
      <c r="A35" s="327"/>
      <c r="B35" s="324"/>
      <c r="C35" s="190" t="s">
        <v>395</v>
      </c>
      <c r="D35" s="193">
        <f t="shared" si="21"/>
        <v>214463.1</v>
      </c>
      <c r="E35" s="193">
        <f t="shared" si="22"/>
        <v>3391.7</v>
      </c>
      <c r="F35" s="193">
        <f t="shared" si="23"/>
        <v>70688.800000000003</v>
      </c>
      <c r="G35" s="193">
        <f t="shared" si="24"/>
        <v>140382.6</v>
      </c>
      <c r="H35" s="193">
        <f t="shared" si="19"/>
        <v>0</v>
      </c>
      <c r="I35" s="193">
        <f t="shared" si="20"/>
        <v>0</v>
      </c>
      <c r="J35" s="327"/>
    </row>
    <row r="36" spans="1:13" s="53" customFormat="1" ht="24.75" customHeight="1" x14ac:dyDescent="0.25">
      <c r="A36" s="327"/>
      <c r="B36" s="324"/>
      <c r="C36" s="190" t="s">
        <v>298</v>
      </c>
      <c r="D36" s="193">
        <f t="shared" si="21"/>
        <v>216068.4</v>
      </c>
      <c r="E36" s="193">
        <f t="shared" si="22"/>
        <v>3391.7</v>
      </c>
      <c r="F36" s="193">
        <f t="shared" si="23"/>
        <v>70688.800000000003</v>
      </c>
      <c r="G36" s="193">
        <f t="shared" si="24"/>
        <v>141987.9</v>
      </c>
      <c r="H36" s="193">
        <f t="shared" si="19"/>
        <v>0</v>
      </c>
      <c r="I36" s="193">
        <f t="shared" si="20"/>
        <v>0</v>
      </c>
      <c r="J36" s="327"/>
    </row>
    <row r="37" spans="1:13" s="53" customFormat="1" ht="21" customHeight="1" x14ac:dyDescent="0.25">
      <c r="A37" s="327"/>
      <c r="B37" s="324"/>
      <c r="C37" s="190" t="s">
        <v>299</v>
      </c>
      <c r="D37" s="193">
        <f t="shared" si="21"/>
        <v>215961</v>
      </c>
      <c r="E37" s="193">
        <f t="shared" si="22"/>
        <v>0</v>
      </c>
      <c r="F37" s="193">
        <f t="shared" si="23"/>
        <v>74080.5</v>
      </c>
      <c r="G37" s="193">
        <f t="shared" si="24"/>
        <v>141880.5</v>
      </c>
      <c r="H37" s="193">
        <f t="shared" si="19"/>
        <v>0</v>
      </c>
      <c r="I37" s="193">
        <f t="shared" si="20"/>
        <v>0</v>
      </c>
      <c r="J37" s="327"/>
    </row>
    <row r="38" spans="1:13" s="53" customFormat="1" ht="21.75" customHeight="1" x14ac:dyDescent="0.25">
      <c r="A38" s="327"/>
      <c r="B38" s="324"/>
      <c r="C38" s="190" t="s">
        <v>396</v>
      </c>
      <c r="D38" s="193">
        <f t="shared" si="21"/>
        <v>215961</v>
      </c>
      <c r="E38" s="193">
        <f t="shared" si="22"/>
        <v>0</v>
      </c>
      <c r="F38" s="193">
        <f t="shared" si="23"/>
        <v>74080.5</v>
      </c>
      <c r="G38" s="193">
        <f t="shared" si="24"/>
        <v>141880.5</v>
      </c>
      <c r="H38" s="193">
        <f t="shared" si="19"/>
        <v>0</v>
      </c>
      <c r="I38" s="193">
        <f t="shared" si="20"/>
        <v>0</v>
      </c>
      <c r="J38" s="327"/>
    </row>
    <row r="39" spans="1:13" s="53" customFormat="1" ht="24.75" customHeight="1" x14ac:dyDescent="0.25">
      <c r="A39" s="328"/>
      <c r="B39" s="325"/>
      <c r="C39" s="190" t="s">
        <v>397</v>
      </c>
      <c r="D39" s="193">
        <f>SUM(E39:I39)</f>
        <v>215961</v>
      </c>
      <c r="E39" s="193">
        <f>E13+E22+E31</f>
        <v>0</v>
      </c>
      <c r="F39" s="193">
        <f>F13+F22+F31</f>
        <v>74080.5</v>
      </c>
      <c r="G39" s="193">
        <f>G13+G22+G31</f>
        <v>141880.5</v>
      </c>
      <c r="H39" s="193">
        <f>H13+H22+H31</f>
        <v>0</v>
      </c>
      <c r="I39" s="193">
        <f>I13+I22+I31</f>
        <v>0</v>
      </c>
      <c r="J39" s="328"/>
    </row>
    <row r="40" spans="1:13" x14ac:dyDescent="0.25">
      <c r="C40" s="55"/>
      <c r="D40" s="55"/>
      <c r="E40" s="55"/>
      <c r="F40" s="55"/>
      <c r="G40" s="55"/>
      <c r="H40" s="55"/>
      <c r="I40" s="55"/>
    </row>
    <row r="51" spans="4:10" x14ac:dyDescent="0.25">
      <c r="D51" s="56"/>
      <c r="E51" s="56"/>
      <c r="F51" s="56"/>
      <c r="G51" s="56"/>
      <c r="H51" s="56"/>
      <c r="I51" s="56"/>
      <c r="J51" s="56"/>
    </row>
    <row r="52" spans="4:10" x14ac:dyDescent="0.25">
      <c r="D52" s="56"/>
      <c r="E52" s="56"/>
      <c r="F52" s="56"/>
      <c r="G52" s="56"/>
      <c r="H52" s="56"/>
      <c r="I52" s="56"/>
      <c r="J52" s="56"/>
    </row>
    <row r="53" spans="4:10" x14ac:dyDescent="0.25">
      <c r="D53" s="56"/>
      <c r="E53" s="56"/>
      <c r="F53" s="56"/>
      <c r="G53" s="56"/>
      <c r="H53" s="56"/>
      <c r="I53" s="56"/>
      <c r="J53" s="56"/>
    </row>
    <row r="54" spans="4:10" x14ac:dyDescent="0.25">
      <c r="D54" s="56"/>
      <c r="E54" s="56"/>
      <c r="F54" s="56"/>
      <c r="G54" s="56"/>
      <c r="H54" s="56"/>
      <c r="I54" s="56"/>
      <c r="J54" s="56"/>
    </row>
    <row r="55" spans="4:10" x14ac:dyDescent="0.25">
      <c r="D55" s="56"/>
      <c r="E55" s="56"/>
      <c r="F55" s="56"/>
      <c r="G55" s="56"/>
      <c r="H55" s="56"/>
      <c r="I55" s="56"/>
      <c r="J55" s="56"/>
    </row>
    <row r="56" spans="4:10" x14ac:dyDescent="0.25">
      <c r="D56" s="56"/>
      <c r="E56" s="56"/>
      <c r="F56" s="56"/>
      <c r="G56" s="56"/>
      <c r="H56" s="56"/>
      <c r="I56" s="56"/>
      <c r="J56" s="56"/>
    </row>
  </sheetData>
  <mergeCells count="22">
    <mergeCell ref="A2:J2"/>
    <mergeCell ref="J3:J4"/>
    <mergeCell ref="B5:J5"/>
    <mergeCell ref="A6:A13"/>
    <mergeCell ref="B6:B13"/>
    <mergeCell ref="J6:J13"/>
    <mergeCell ref="A3:A4"/>
    <mergeCell ref="E3:I3"/>
    <mergeCell ref="B3:B4"/>
    <mergeCell ref="C3:C4"/>
    <mergeCell ref="D3:D4"/>
    <mergeCell ref="A15:A22"/>
    <mergeCell ref="B14:J14"/>
    <mergeCell ref="B15:B22"/>
    <mergeCell ref="J15:J22"/>
    <mergeCell ref="B32:B39"/>
    <mergeCell ref="A32:A39"/>
    <mergeCell ref="J32:J39"/>
    <mergeCell ref="B23:J23"/>
    <mergeCell ref="A24:A31"/>
    <mergeCell ref="B24:B31"/>
    <mergeCell ref="J24:J31"/>
  </mergeCells>
  <pageMargins left="0.15572916666666667" right="0.11510416666666666" top="0.75" bottom="0.75" header="0.3" footer="0.3"/>
  <pageSetup paperSize="9" scale="58" firstPageNumber="7" orientation="portrait" useFirstPageNumber="1" horizontalDpi="300" verticalDpi="300" r:id="rId1"/>
  <headerFooter>
    <oddHeader xml:space="preserve">&amp;C6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36"/>
  <sheetViews>
    <sheetView view="pageLayout" zoomScaleNormal="100" zoomScaleSheetLayoutView="100" workbookViewId="0">
      <selection activeCell="B8" sqref="B8:B15"/>
    </sheetView>
  </sheetViews>
  <sheetFormatPr defaultColWidth="24.7109375" defaultRowHeight="21" customHeight="1" x14ac:dyDescent="0.25"/>
  <cols>
    <col min="1" max="1" width="7.5703125" style="70" customWidth="1"/>
    <col min="2" max="2" width="38.85546875" style="71" customWidth="1"/>
    <col min="3" max="3" width="21.140625" style="189" customWidth="1"/>
    <col min="4" max="4" width="24.7109375" style="72" customWidth="1"/>
    <col min="5" max="5" width="16.5703125" style="72" customWidth="1"/>
    <col min="6" max="6" width="17.7109375" style="72" customWidth="1"/>
    <col min="7" max="7" width="18.42578125" style="72" customWidth="1"/>
    <col min="8" max="8" width="18" style="73" customWidth="1"/>
    <col min="9" max="9" width="15.140625" style="74" customWidth="1"/>
    <col min="10" max="10" width="14.42578125" style="74" customWidth="1"/>
    <col min="11" max="11" width="24.7109375" style="68"/>
    <col min="12" max="16384" width="24.7109375" style="69"/>
  </cols>
  <sheetData>
    <row r="1" spans="1:11" ht="21" customHeight="1" x14ac:dyDescent="0.25">
      <c r="A1" s="386" t="s">
        <v>465</v>
      </c>
      <c r="B1" s="386"/>
      <c r="C1" s="386"/>
      <c r="D1" s="386"/>
      <c r="E1" s="386"/>
      <c r="F1" s="386"/>
      <c r="G1" s="386"/>
      <c r="H1" s="386"/>
      <c r="I1" s="386"/>
      <c r="J1" s="386"/>
    </row>
    <row r="2" spans="1:11" ht="21" customHeight="1" x14ac:dyDescent="0.25">
      <c r="A2" s="386"/>
      <c r="B2" s="386"/>
      <c r="C2" s="386"/>
      <c r="D2" s="386"/>
      <c r="E2" s="386"/>
      <c r="F2" s="386"/>
      <c r="G2" s="386"/>
      <c r="H2" s="386"/>
      <c r="I2" s="386"/>
      <c r="J2" s="386"/>
    </row>
    <row r="4" spans="1:11" s="189" customFormat="1" ht="21" customHeight="1" x14ac:dyDescent="0.25">
      <c r="A4" s="356" t="s">
        <v>135</v>
      </c>
      <c r="B4" s="359" t="s">
        <v>14</v>
      </c>
      <c r="C4" s="368" t="s">
        <v>15</v>
      </c>
      <c r="D4" s="334" t="s">
        <v>67</v>
      </c>
      <c r="E4" s="387" t="s">
        <v>16</v>
      </c>
      <c r="F4" s="388"/>
      <c r="G4" s="388"/>
      <c r="H4" s="388"/>
      <c r="I4" s="388"/>
      <c r="J4" s="389"/>
      <c r="K4" s="72"/>
    </row>
    <row r="5" spans="1:11" s="189" customFormat="1" ht="132.75" customHeight="1" x14ac:dyDescent="0.25">
      <c r="A5" s="358"/>
      <c r="B5" s="361"/>
      <c r="C5" s="370"/>
      <c r="D5" s="336"/>
      <c r="E5" s="202" t="s">
        <v>17</v>
      </c>
      <c r="F5" s="202" t="s">
        <v>18</v>
      </c>
      <c r="G5" s="202" t="s">
        <v>19</v>
      </c>
      <c r="H5" s="75" t="s">
        <v>192</v>
      </c>
      <c r="I5" s="202" t="s">
        <v>10</v>
      </c>
      <c r="J5" s="202" t="s">
        <v>196</v>
      </c>
      <c r="K5" s="72"/>
    </row>
    <row r="6" spans="1:11" s="189" customFormat="1" ht="21" customHeight="1" x14ac:dyDescent="0.25">
      <c r="A6" s="199">
        <v>1</v>
      </c>
      <c r="B6" s="77">
        <v>2</v>
      </c>
      <c r="C6" s="77">
        <v>3</v>
      </c>
      <c r="D6" s="77">
        <v>4</v>
      </c>
      <c r="E6" s="77">
        <v>5</v>
      </c>
      <c r="F6" s="77">
        <v>6</v>
      </c>
      <c r="G6" s="77">
        <v>7</v>
      </c>
      <c r="H6" s="77">
        <v>8</v>
      </c>
      <c r="I6" s="77">
        <v>9</v>
      </c>
      <c r="J6" s="77">
        <v>10</v>
      </c>
      <c r="K6" s="72"/>
    </row>
    <row r="7" spans="1:11" ht="21" customHeight="1" x14ac:dyDescent="0.25">
      <c r="A7" s="199">
        <v>1</v>
      </c>
      <c r="B7" s="340" t="s">
        <v>20</v>
      </c>
      <c r="C7" s="341"/>
      <c r="D7" s="341"/>
      <c r="E7" s="341"/>
      <c r="F7" s="341"/>
      <c r="G7" s="341"/>
      <c r="H7" s="342"/>
      <c r="I7" s="187"/>
      <c r="J7" s="78"/>
    </row>
    <row r="8" spans="1:11" ht="21" customHeight="1" x14ac:dyDescent="0.25">
      <c r="A8" s="356" t="s">
        <v>315</v>
      </c>
      <c r="B8" s="350" t="s">
        <v>311</v>
      </c>
      <c r="C8" s="79" t="s">
        <v>307</v>
      </c>
      <c r="D8" s="79">
        <f>SUM(D9:D15)</f>
        <v>9676.2000000000007</v>
      </c>
      <c r="E8" s="79">
        <f>SUM(E9:E15)</f>
        <v>0</v>
      </c>
      <c r="F8" s="79">
        <f>SUM(F9:F15)</f>
        <v>0</v>
      </c>
      <c r="G8" s="79">
        <f t="shared" ref="G8:J8" si="0">SUM(G9:G15)</f>
        <v>0</v>
      </c>
      <c r="H8" s="79">
        <f t="shared" si="0"/>
        <v>9676.2000000000007</v>
      </c>
      <c r="I8" s="79">
        <f t="shared" ref="I8" si="1">SUM(I9:I15)</f>
        <v>0</v>
      </c>
      <c r="J8" s="79">
        <f t="shared" si="0"/>
        <v>0</v>
      </c>
    </row>
    <row r="9" spans="1:11" ht="21" customHeight="1" x14ac:dyDescent="0.25">
      <c r="A9" s="357"/>
      <c r="B9" s="351"/>
      <c r="C9" s="202" t="s">
        <v>66</v>
      </c>
      <c r="D9" s="202">
        <f t="shared" ref="D9:D15" si="2">SUM(E9:H9)</f>
        <v>5838</v>
      </c>
      <c r="E9" s="202">
        <f t="shared" ref="E9:E14" si="3">E17+E25+E33</f>
        <v>0</v>
      </c>
      <c r="F9" s="202">
        <f t="shared" ref="F9:F14" si="4">F17+F25+F33</f>
        <v>0</v>
      </c>
      <c r="G9" s="202">
        <f t="shared" ref="G9:I14" si="5">G17+G25+G33</f>
        <v>0</v>
      </c>
      <c r="H9" s="202">
        <f t="shared" si="5"/>
        <v>5838</v>
      </c>
      <c r="I9" s="202">
        <f t="shared" si="5"/>
        <v>0</v>
      </c>
      <c r="J9" s="202">
        <f t="shared" ref="J9:J14" si="6">J17+J25+J33</f>
        <v>0</v>
      </c>
    </row>
    <row r="10" spans="1:11" ht="21" customHeight="1" x14ac:dyDescent="0.25">
      <c r="A10" s="357"/>
      <c r="B10" s="351"/>
      <c r="C10" s="202" t="s">
        <v>70</v>
      </c>
      <c r="D10" s="202">
        <f t="shared" si="2"/>
        <v>639.70000000000005</v>
      </c>
      <c r="E10" s="202">
        <v>0</v>
      </c>
      <c r="F10" s="202">
        <f t="shared" si="4"/>
        <v>0</v>
      </c>
      <c r="G10" s="202">
        <f t="shared" si="5"/>
        <v>0</v>
      </c>
      <c r="H10" s="202">
        <f>H18+H26+H34</f>
        <v>639.70000000000005</v>
      </c>
      <c r="I10" s="202">
        <f t="shared" si="5"/>
        <v>0</v>
      </c>
      <c r="J10" s="202">
        <f t="shared" si="6"/>
        <v>0</v>
      </c>
    </row>
    <row r="11" spans="1:11" ht="21" customHeight="1" x14ac:dyDescent="0.25">
      <c r="A11" s="357"/>
      <c r="B11" s="351"/>
      <c r="C11" s="202" t="s">
        <v>297</v>
      </c>
      <c r="D11" s="202">
        <f t="shared" si="2"/>
        <v>639.70000000000005</v>
      </c>
      <c r="E11" s="202">
        <v>0</v>
      </c>
      <c r="F11" s="202">
        <f t="shared" si="4"/>
        <v>0</v>
      </c>
      <c r="G11" s="202">
        <f t="shared" si="5"/>
        <v>0</v>
      </c>
      <c r="H11" s="202">
        <f t="shared" si="5"/>
        <v>639.70000000000005</v>
      </c>
      <c r="I11" s="202">
        <f t="shared" si="5"/>
        <v>0</v>
      </c>
      <c r="J11" s="202">
        <f t="shared" si="6"/>
        <v>0</v>
      </c>
    </row>
    <row r="12" spans="1:11" ht="21" customHeight="1" x14ac:dyDescent="0.25">
      <c r="A12" s="357"/>
      <c r="B12" s="351"/>
      <c r="C12" s="202" t="s">
        <v>298</v>
      </c>
      <c r="D12" s="202">
        <f t="shared" si="2"/>
        <v>639.70000000000005</v>
      </c>
      <c r="E12" s="202">
        <f t="shared" si="3"/>
        <v>0</v>
      </c>
      <c r="F12" s="202">
        <f t="shared" si="4"/>
        <v>0</v>
      </c>
      <c r="G12" s="202">
        <f t="shared" si="5"/>
        <v>0</v>
      </c>
      <c r="H12" s="202">
        <f t="shared" si="5"/>
        <v>639.70000000000005</v>
      </c>
      <c r="I12" s="202">
        <f t="shared" si="5"/>
        <v>0</v>
      </c>
      <c r="J12" s="202">
        <f t="shared" si="6"/>
        <v>0</v>
      </c>
    </row>
    <row r="13" spans="1:11" ht="21" customHeight="1" x14ac:dyDescent="0.25">
      <c r="A13" s="357"/>
      <c r="B13" s="351"/>
      <c r="C13" s="202" t="s">
        <v>308</v>
      </c>
      <c r="D13" s="202">
        <f t="shared" si="2"/>
        <v>639.70000000000005</v>
      </c>
      <c r="E13" s="202">
        <f t="shared" si="3"/>
        <v>0</v>
      </c>
      <c r="F13" s="202">
        <f t="shared" si="4"/>
        <v>0</v>
      </c>
      <c r="G13" s="202">
        <f t="shared" si="5"/>
        <v>0</v>
      </c>
      <c r="H13" s="202">
        <f t="shared" si="5"/>
        <v>639.70000000000005</v>
      </c>
      <c r="I13" s="202">
        <f t="shared" si="5"/>
        <v>0</v>
      </c>
      <c r="J13" s="202">
        <f t="shared" si="6"/>
        <v>0</v>
      </c>
    </row>
    <row r="14" spans="1:11" ht="31.5" customHeight="1" x14ac:dyDescent="0.25">
      <c r="A14" s="357"/>
      <c r="B14" s="351"/>
      <c r="C14" s="202" t="s">
        <v>309</v>
      </c>
      <c r="D14" s="202">
        <f t="shared" si="2"/>
        <v>639.70000000000005</v>
      </c>
      <c r="E14" s="202">
        <f t="shared" si="3"/>
        <v>0</v>
      </c>
      <c r="F14" s="202">
        <f t="shared" si="4"/>
        <v>0</v>
      </c>
      <c r="G14" s="202">
        <f t="shared" si="5"/>
        <v>0</v>
      </c>
      <c r="H14" s="202">
        <f t="shared" si="5"/>
        <v>639.70000000000005</v>
      </c>
      <c r="I14" s="202">
        <f t="shared" si="5"/>
        <v>0</v>
      </c>
      <c r="J14" s="202">
        <f t="shared" si="6"/>
        <v>0</v>
      </c>
    </row>
    <row r="15" spans="1:11" ht="29.25" customHeight="1" x14ac:dyDescent="0.25">
      <c r="A15" s="358"/>
      <c r="B15" s="352"/>
      <c r="C15" s="202" t="s">
        <v>310</v>
      </c>
      <c r="D15" s="202">
        <f t="shared" si="2"/>
        <v>639.70000000000005</v>
      </c>
      <c r="E15" s="202">
        <f t="shared" ref="E15:J15" si="7">E23+E31+E39</f>
        <v>0</v>
      </c>
      <c r="F15" s="202">
        <f t="shared" si="7"/>
        <v>0</v>
      </c>
      <c r="G15" s="202">
        <f t="shared" si="7"/>
        <v>0</v>
      </c>
      <c r="H15" s="202">
        <f t="shared" si="7"/>
        <v>639.70000000000005</v>
      </c>
      <c r="I15" s="202">
        <f t="shared" si="7"/>
        <v>0</v>
      </c>
      <c r="J15" s="202">
        <f t="shared" si="7"/>
        <v>0</v>
      </c>
    </row>
    <row r="16" spans="1:11" ht="21" customHeight="1" x14ac:dyDescent="0.25">
      <c r="A16" s="356" t="s">
        <v>113</v>
      </c>
      <c r="B16" s="350" t="s">
        <v>21</v>
      </c>
      <c r="C16" s="79" t="s">
        <v>307</v>
      </c>
      <c r="D16" s="79">
        <f>SUM(D17:D23)</f>
        <v>4144.5999999999995</v>
      </c>
      <c r="E16" s="79">
        <f>SUM(E17:E23)</f>
        <v>0</v>
      </c>
      <c r="F16" s="79">
        <f t="shared" ref="F16:J16" si="8">SUM(F17:F23)</f>
        <v>0</v>
      </c>
      <c r="G16" s="79">
        <f t="shared" si="8"/>
        <v>0</v>
      </c>
      <c r="H16" s="79">
        <f t="shared" si="8"/>
        <v>4144.5999999999995</v>
      </c>
      <c r="I16" s="79">
        <f t="shared" ref="I16" si="9">SUM(I17:I23)</f>
        <v>0</v>
      </c>
      <c r="J16" s="79">
        <f t="shared" si="8"/>
        <v>0</v>
      </c>
    </row>
    <row r="17" spans="1:10" ht="21" customHeight="1" x14ac:dyDescent="0.25">
      <c r="A17" s="357"/>
      <c r="B17" s="351"/>
      <c r="C17" s="202" t="s">
        <v>66</v>
      </c>
      <c r="D17" s="202">
        <f>SUM(E17:J17)</f>
        <v>666.4</v>
      </c>
      <c r="E17" s="202">
        <v>0</v>
      </c>
      <c r="F17" s="202">
        <v>0</v>
      </c>
      <c r="G17" s="202">
        <v>0</v>
      </c>
      <c r="H17" s="202">
        <v>666.4</v>
      </c>
      <c r="I17" s="202">
        <v>0</v>
      </c>
      <c r="J17" s="202">
        <v>0</v>
      </c>
    </row>
    <row r="18" spans="1:10" ht="21" customHeight="1" x14ac:dyDescent="0.25">
      <c r="A18" s="357"/>
      <c r="B18" s="351"/>
      <c r="C18" s="202" t="s">
        <v>70</v>
      </c>
      <c r="D18" s="202">
        <f t="shared" ref="D18:D19" si="10">SUM(E18:J18)</f>
        <v>579.70000000000005</v>
      </c>
      <c r="E18" s="202">
        <v>0</v>
      </c>
      <c r="F18" s="202">
        <v>0</v>
      </c>
      <c r="G18" s="202">
        <v>0</v>
      </c>
      <c r="H18" s="202">
        <v>579.70000000000005</v>
      </c>
      <c r="I18" s="202">
        <v>0</v>
      </c>
      <c r="J18" s="202">
        <v>0</v>
      </c>
    </row>
    <row r="19" spans="1:10" ht="21" customHeight="1" x14ac:dyDescent="0.25">
      <c r="A19" s="357"/>
      <c r="B19" s="351"/>
      <c r="C19" s="202" t="s">
        <v>297</v>
      </c>
      <c r="D19" s="202">
        <f t="shared" si="10"/>
        <v>579.70000000000005</v>
      </c>
      <c r="E19" s="202">
        <v>0</v>
      </c>
      <c r="F19" s="202">
        <v>0</v>
      </c>
      <c r="G19" s="202">
        <v>0</v>
      </c>
      <c r="H19" s="202">
        <v>579.70000000000005</v>
      </c>
      <c r="I19" s="202">
        <v>0</v>
      </c>
      <c r="J19" s="202">
        <v>0</v>
      </c>
    </row>
    <row r="20" spans="1:10" ht="21" customHeight="1" x14ac:dyDescent="0.25">
      <c r="A20" s="357"/>
      <c r="B20" s="351"/>
      <c r="C20" s="202" t="s">
        <v>298</v>
      </c>
      <c r="D20" s="202">
        <f>SUM(E20:H20)</f>
        <v>579.70000000000005</v>
      </c>
      <c r="E20" s="202">
        <v>0</v>
      </c>
      <c r="F20" s="202">
        <v>0</v>
      </c>
      <c r="G20" s="202">
        <v>0</v>
      </c>
      <c r="H20" s="202">
        <v>579.70000000000005</v>
      </c>
      <c r="I20" s="202">
        <v>0</v>
      </c>
      <c r="J20" s="202">
        <v>0</v>
      </c>
    </row>
    <row r="21" spans="1:10" ht="21" customHeight="1" x14ac:dyDescent="0.25">
      <c r="A21" s="357"/>
      <c r="B21" s="351"/>
      <c r="C21" s="202" t="s">
        <v>308</v>
      </c>
      <c r="D21" s="202">
        <f>SUM(E21:H21)</f>
        <v>579.70000000000005</v>
      </c>
      <c r="E21" s="202">
        <v>0</v>
      </c>
      <c r="F21" s="202">
        <v>0</v>
      </c>
      <c r="G21" s="202">
        <v>0</v>
      </c>
      <c r="H21" s="202">
        <v>579.70000000000005</v>
      </c>
      <c r="I21" s="202">
        <v>0</v>
      </c>
      <c r="J21" s="202">
        <v>0</v>
      </c>
    </row>
    <row r="22" spans="1:10" ht="34.5" customHeight="1" x14ac:dyDescent="0.25">
      <c r="A22" s="357"/>
      <c r="B22" s="351"/>
      <c r="C22" s="202" t="s">
        <v>309</v>
      </c>
      <c r="D22" s="202">
        <f>SUM(E22:H22)</f>
        <v>579.70000000000005</v>
      </c>
      <c r="E22" s="202">
        <v>0</v>
      </c>
      <c r="F22" s="202">
        <v>0</v>
      </c>
      <c r="G22" s="202">
        <v>0</v>
      </c>
      <c r="H22" s="202">
        <v>579.70000000000005</v>
      </c>
      <c r="I22" s="202">
        <v>0</v>
      </c>
      <c r="J22" s="202">
        <v>0</v>
      </c>
    </row>
    <row r="23" spans="1:10" ht="30.75" customHeight="1" x14ac:dyDescent="0.25">
      <c r="A23" s="358"/>
      <c r="B23" s="352"/>
      <c r="C23" s="202" t="s">
        <v>310</v>
      </c>
      <c r="D23" s="202">
        <f>SUM(E23:H23)</f>
        <v>579.70000000000005</v>
      </c>
      <c r="E23" s="202">
        <v>0</v>
      </c>
      <c r="F23" s="202">
        <v>0</v>
      </c>
      <c r="G23" s="202">
        <v>0</v>
      </c>
      <c r="H23" s="202">
        <v>579.70000000000005</v>
      </c>
      <c r="I23" s="202">
        <v>0</v>
      </c>
      <c r="J23" s="202">
        <v>0</v>
      </c>
    </row>
    <row r="24" spans="1:10" ht="21" customHeight="1" x14ac:dyDescent="0.25">
      <c r="A24" s="356" t="s">
        <v>106</v>
      </c>
      <c r="B24" s="350" t="s">
        <v>22</v>
      </c>
      <c r="C24" s="79" t="s">
        <v>307</v>
      </c>
      <c r="D24" s="79">
        <f>SUM(D25:D31)</f>
        <v>420</v>
      </c>
      <c r="E24" s="79">
        <f t="shared" ref="E24:J24" si="11">SUM(E25:E31)</f>
        <v>0</v>
      </c>
      <c r="F24" s="79">
        <f t="shared" si="11"/>
        <v>0</v>
      </c>
      <c r="G24" s="79">
        <f t="shared" si="11"/>
        <v>0</v>
      </c>
      <c r="H24" s="79">
        <f t="shared" si="11"/>
        <v>420</v>
      </c>
      <c r="I24" s="79">
        <f t="shared" ref="I24" si="12">SUM(I25:I31)</f>
        <v>0</v>
      </c>
      <c r="J24" s="79">
        <f t="shared" si="11"/>
        <v>0</v>
      </c>
    </row>
    <row r="25" spans="1:10" ht="21" customHeight="1" x14ac:dyDescent="0.25">
      <c r="A25" s="357"/>
      <c r="B25" s="351"/>
      <c r="C25" s="202" t="s">
        <v>66</v>
      </c>
      <c r="D25" s="202">
        <f>SUM(E25:J25)</f>
        <v>60</v>
      </c>
      <c r="E25" s="202">
        <v>0</v>
      </c>
      <c r="F25" s="202">
        <v>0</v>
      </c>
      <c r="G25" s="202">
        <v>0</v>
      </c>
      <c r="H25" s="202">
        <v>60</v>
      </c>
      <c r="I25" s="202">
        <v>0</v>
      </c>
      <c r="J25" s="202">
        <v>0</v>
      </c>
    </row>
    <row r="26" spans="1:10" ht="21" customHeight="1" x14ac:dyDescent="0.25">
      <c r="A26" s="357"/>
      <c r="B26" s="351"/>
      <c r="C26" s="202" t="s">
        <v>70</v>
      </c>
      <c r="D26" s="202">
        <f t="shared" ref="D26:D27" si="13">SUM(E26:J26)</f>
        <v>60</v>
      </c>
      <c r="E26" s="202">
        <v>0</v>
      </c>
      <c r="F26" s="202">
        <v>0</v>
      </c>
      <c r="G26" s="202">
        <v>0</v>
      </c>
      <c r="H26" s="202">
        <v>60</v>
      </c>
      <c r="I26" s="202">
        <v>0</v>
      </c>
      <c r="J26" s="202">
        <v>0</v>
      </c>
    </row>
    <row r="27" spans="1:10" ht="21" customHeight="1" x14ac:dyDescent="0.25">
      <c r="A27" s="357"/>
      <c r="B27" s="351"/>
      <c r="C27" s="202" t="s">
        <v>297</v>
      </c>
      <c r="D27" s="202">
        <f t="shared" si="13"/>
        <v>60</v>
      </c>
      <c r="E27" s="202">
        <v>0</v>
      </c>
      <c r="F27" s="202">
        <v>0</v>
      </c>
      <c r="G27" s="202">
        <v>0</v>
      </c>
      <c r="H27" s="202">
        <v>60</v>
      </c>
      <c r="I27" s="202">
        <v>0</v>
      </c>
      <c r="J27" s="202">
        <v>0</v>
      </c>
    </row>
    <row r="28" spans="1:10" ht="21" customHeight="1" x14ac:dyDescent="0.25">
      <c r="A28" s="357"/>
      <c r="B28" s="351"/>
      <c r="C28" s="202" t="s">
        <v>298</v>
      </c>
      <c r="D28" s="202">
        <f>SUM(E28:H28)</f>
        <v>60</v>
      </c>
      <c r="E28" s="202">
        <v>0</v>
      </c>
      <c r="F28" s="202">
        <v>0</v>
      </c>
      <c r="G28" s="202">
        <v>0</v>
      </c>
      <c r="H28" s="202">
        <v>60</v>
      </c>
      <c r="I28" s="202">
        <v>0</v>
      </c>
      <c r="J28" s="202">
        <v>0</v>
      </c>
    </row>
    <row r="29" spans="1:10" ht="21" customHeight="1" x14ac:dyDescent="0.25">
      <c r="A29" s="357"/>
      <c r="B29" s="351"/>
      <c r="C29" s="202" t="s">
        <v>308</v>
      </c>
      <c r="D29" s="202">
        <f>SUM(E29:H29)</f>
        <v>60</v>
      </c>
      <c r="E29" s="202">
        <v>0</v>
      </c>
      <c r="F29" s="202">
        <v>0</v>
      </c>
      <c r="G29" s="202">
        <v>0</v>
      </c>
      <c r="H29" s="202">
        <v>60</v>
      </c>
      <c r="I29" s="202">
        <v>0</v>
      </c>
      <c r="J29" s="202">
        <v>0</v>
      </c>
    </row>
    <row r="30" spans="1:10" ht="35.25" customHeight="1" x14ac:dyDescent="0.25">
      <c r="A30" s="357"/>
      <c r="B30" s="351"/>
      <c r="C30" s="202" t="s">
        <v>309</v>
      </c>
      <c r="D30" s="202">
        <f>SUM(E30:H30)</f>
        <v>60</v>
      </c>
      <c r="E30" s="202">
        <v>0</v>
      </c>
      <c r="F30" s="202">
        <v>0</v>
      </c>
      <c r="G30" s="202">
        <v>0</v>
      </c>
      <c r="H30" s="202">
        <v>60</v>
      </c>
      <c r="I30" s="202">
        <v>0</v>
      </c>
      <c r="J30" s="202">
        <v>0</v>
      </c>
    </row>
    <row r="31" spans="1:10" ht="34.5" customHeight="1" x14ac:dyDescent="0.25">
      <c r="A31" s="358"/>
      <c r="B31" s="352"/>
      <c r="C31" s="202" t="s">
        <v>310</v>
      </c>
      <c r="D31" s="202">
        <f>SUM(E31:H31)</f>
        <v>60</v>
      </c>
      <c r="E31" s="202">
        <v>0</v>
      </c>
      <c r="F31" s="202">
        <v>0</v>
      </c>
      <c r="G31" s="202">
        <v>0</v>
      </c>
      <c r="H31" s="202">
        <v>60</v>
      </c>
      <c r="I31" s="202">
        <v>0</v>
      </c>
      <c r="J31" s="202">
        <v>0</v>
      </c>
    </row>
    <row r="32" spans="1:10" ht="21" customHeight="1" x14ac:dyDescent="0.25">
      <c r="A32" s="356" t="s">
        <v>107</v>
      </c>
      <c r="B32" s="350" t="s">
        <v>23</v>
      </c>
      <c r="C32" s="79" t="s">
        <v>307</v>
      </c>
      <c r="D32" s="79">
        <f>SUM(D33:D38)</f>
        <v>5111.6000000000004</v>
      </c>
      <c r="E32" s="79">
        <f t="shared" ref="E32:J32" si="14">SUM(E33:E38)</f>
        <v>0</v>
      </c>
      <c r="F32" s="79">
        <f t="shared" si="14"/>
        <v>0</v>
      </c>
      <c r="G32" s="79">
        <f t="shared" si="14"/>
        <v>0</v>
      </c>
      <c r="H32" s="79">
        <f t="shared" si="14"/>
        <v>5111.6000000000004</v>
      </c>
      <c r="I32" s="79">
        <f t="shared" ref="I32" si="15">SUM(I33:I38)</f>
        <v>0</v>
      </c>
      <c r="J32" s="79">
        <f t="shared" si="14"/>
        <v>0</v>
      </c>
    </row>
    <row r="33" spans="1:10" ht="21" customHeight="1" x14ac:dyDescent="0.25">
      <c r="A33" s="357"/>
      <c r="B33" s="351"/>
      <c r="C33" s="202" t="s">
        <v>66</v>
      </c>
      <c r="D33" s="202">
        <f>SUM(E33:J33)</f>
        <v>5111.6000000000004</v>
      </c>
      <c r="E33" s="202">
        <v>0</v>
      </c>
      <c r="F33" s="202">
        <v>0</v>
      </c>
      <c r="G33" s="202">
        <v>0</v>
      </c>
      <c r="H33" s="202">
        <v>5111.6000000000004</v>
      </c>
      <c r="I33" s="202">
        <v>0</v>
      </c>
      <c r="J33" s="202">
        <v>0</v>
      </c>
    </row>
    <row r="34" spans="1:10" ht="21" customHeight="1" x14ac:dyDescent="0.25">
      <c r="A34" s="357"/>
      <c r="B34" s="351"/>
      <c r="C34" s="202" t="s">
        <v>70</v>
      </c>
      <c r="D34" s="202">
        <f t="shared" ref="D34" si="16">SUM(E34:G34)</f>
        <v>0</v>
      </c>
      <c r="E34" s="202">
        <v>0</v>
      </c>
      <c r="F34" s="202">
        <v>0</v>
      </c>
      <c r="G34" s="202">
        <v>0</v>
      </c>
      <c r="H34" s="202">
        <v>0</v>
      </c>
      <c r="I34" s="202">
        <v>0</v>
      </c>
      <c r="J34" s="202">
        <v>0</v>
      </c>
    </row>
    <row r="35" spans="1:10" ht="21" customHeight="1" x14ac:dyDescent="0.25">
      <c r="A35" s="357"/>
      <c r="B35" s="351"/>
      <c r="C35" s="202" t="s">
        <v>297</v>
      </c>
      <c r="D35" s="202">
        <f>SUM(E35:J35)</f>
        <v>0</v>
      </c>
      <c r="E35" s="202">
        <v>0</v>
      </c>
      <c r="F35" s="202">
        <v>0</v>
      </c>
      <c r="G35" s="202">
        <v>0</v>
      </c>
      <c r="H35" s="202">
        <v>0</v>
      </c>
      <c r="I35" s="202">
        <v>0</v>
      </c>
      <c r="J35" s="202">
        <v>0</v>
      </c>
    </row>
    <row r="36" spans="1:10" ht="21" customHeight="1" x14ac:dyDescent="0.25">
      <c r="A36" s="357"/>
      <c r="B36" s="351"/>
      <c r="C36" s="202" t="s">
        <v>298</v>
      </c>
      <c r="D36" s="202">
        <f t="shared" ref="D36:D39" si="17">SUM(E36:J36)</f>
        <v>0</v>
      </c>
      <c r="E36" s="202">
        <v>0</v>
      </c>
      <c r="F36" s="202">
        <v>0</v>
      </c>
      <c r="G36" s="202">
        <v>0</v>
      </c>
      <c r="H36" s="202">
        <v>0</v>
      </c>
      <c r="I36" s="202">
        <v>0</v>
      </c>
      <c r="J36" s="202">
        <v>0</v>
      </c>
    </row>
    <row r="37" spans="1:10" ht="21" customHeight="1" x14ac:dyDescent="0.25">
      <c r="A37" s="357"/>
      <c r="B37" s="351"/>
      <c r="C37" s="202" t="s">
        <v>308</v>
      </c>
      <c r="D37" s="202">
        <f t="shared" si="17"/>
        <v>0</v>
      </c>
      <c r="E37" s="202">
        <v>0</v>
      </c>
      <c r="F37" s="202">
        <v>0</v>
      </c>
      <c r="G37" s="202">
        <v>0</v>
      </c>
      <c r="H37" s="202">
        <v>0</v>
      </c>
      <c r="I37" s="202">
        <v>0</v>
      </c>
      <c r="J37" s="202">
        <v>0</v>
      </c>
    </row>
    <row r="38" spans="1:10" ht="32.25" customHeight="1" x14ac:dyDescent="0.25">
      <c r="A38" s="357"/>
      <c r="B38" s="351"/>
      <c r="C38" s="202" t="s">
        <v>309</v>
      </c>
      <c r="D38" s="202">
        <f t="shared" si="17"/>
        <v>0</v>
      </c>
      <c r="E38" s="202">
        <v>0</v>
      </c>
      <c r="F38" s="202">
        <v>0</v>
      </c>
      <c r="G38" s="202">
        <v>0</v>
      </c>
      <c r="H38" s="202">
        <v>0</v>
      </c>
      <c r="I38" s="202">
        <v>0</v>
      </c>
      <c r="J38" s="202">
        <v>0</v>
      </c>
    </row>
    <row r="39" spans="1:10" ht="44.25" customHeight="1" x14ac:dyDescent="0.25">
      <c r="A39" s="358"/>
      <c r="B39" s="352"/>
      <c r="C39" s="202" t="s">
        <v>310</v>
      </c>
      <c r="D39" s="202">
        <f t="shared" si="17"/>
        <v>0</v>
      </c>
      <c r="E39" s="202">
        <v>0</v>
      </c>
      <c r="F39" s="202">
        <v>0</v>
      </c>
      <c r="G39" s="202">
        <v>0</v>
      </c>
      <c r="H39" s="202">
        <v>0</v>
      </c>
      <c r="I39" s="202">
        <v>0</v>
      </c>
      <c r="J39" s="202">
        <v>0</v>
      </c>
    </row>
    <row r="40" spans="1:10" ht="21" customHeight="1" x14ac:dyDescent="0.25">
      <c r="A40" s="199">
        <v>2</v>
      </c>
      <c r="B40" s="343" t="s">
        <v>24</v>
      </c>
      <c r="C40" s="344"/>
      <c r="D40" s="344"/>
      <c r="E40" s="344"/>
      <c r="F40" s="344"/>
      <c r="G40" s="344"/>
      <c r="H40" s="345"/>
      <c r="I40" s="187"/>
      <c r="J40" s="78"/>
    </row>
    <row r="41" spans="1:10" ht="21" customHeight="1" x14ac:dyDescent="0.25">
      <c r="A41" s="356" t="s">
        <v>316</v>
      </c>
      <c r="B41" s="350" t="s">
        <v>312</v>
      </c>
      <c r="C41" s="79" t="s">
        <v>307</v>
      </c>
      <c r="D41" s="79">
        <f>SUM(D42:D48)</f>
        <v>53915.500000000007</v>
      </c>
      <c r="E41" s="79">
        <f t="shared" ref="E41:J41" si="18">SUM(E42:E48)</f>
        <v>0</v>
      </c>
      <c r="F41" s="79">
        <f t="shared" si="18"/>
        <v>0</v>
      </c>
      <c r="G41" s="79">
        <f t="shared" si="18"/>
        <v>0</v>
      </c>
      <c r="H41" s="79">
        <f t="shared" si="18"/>
        <v>53915.500000000007</v>
      </c>
      <c r="I41" s="79">
        <f t="shared" ref="I41" si="19">SUM(I42:I48)</f>
        <v>0</v>
      </c>
      <c r="J41" s="79">
        <f t="shared" si="18"/>
        <v>0</v>
      </c>
    </row>
    <row r="42" spans="1:10" ht="21" customHeight="1" x14ac:dyDescent="0.25">
      <c r="A42" s="357"/>
      <c r="B42" s="351"/>
      <c r="C42" s="202" t="s">
        <v>66</v>
      </c>
      <c r="D42" s="202">
        <f t="shared" ref="D42:D44" si="20">SUM(E42:H42)</f>
        <v>40041.1</v>
      </c>
      <c r="E42" s="202">
        <f>E50+E58</f>
        <v>0</v>
      </c>
      <c r="F42" s="202">
        <f t="shared" ref="F42:G42" si="21">F50+F58</f>
        <v>0</v>
      </c>
      <c r="G42" s="202">
        <f t="shared" si="21"/>
        <v>0</v>
      </c>
      <c r="H42" s="202">
        <f>H50+H58</f>
        <v>40041.1</v>
      </c>
      <c r="I42" s="202">
        <v>0</v>
      </c>
      <c r="J42" s="202">
        <v>0</v>
      </c>
    </row>
    <row r="43" spans="1:10" ht="21" customHeight="1" x14ac:dyDescent="0.25">
      <c r="A43" s="357"/>
      <c r="B43" s="351"/>
      <c r="C43" s="202" t="s">
        <v>70</v>
      </c>
      <c r="D43" s="202">
        <f t="shared" si="20"/>
        <v>2312.4</v>
      </c>
      <c r="E43" s="202">
        <f t="shared" ref="E43:G43" si="22">E51+E59</f>
        <v>0</v>
      </c>
      <c r="F43" s="202">
        <f t="shared" si="22"/>
        <v>0</v>
      </c>
      <c r="G43" s="202">
        <f t="shared" si="22"/>
        <v>0</v>
      </c>
      <c r="H43" s="202">
        <f t="shared" ref="H43:H47" si="23">H51+H59</f>
        <v>2312.4</v>
      </c>
      <c r="I43" s="202">
        <v>0</v>
      </c>
      <c r="J43" s="202">
        <v>0</v>
      </c>
    </row>
    <row r="44" spans="1:10" ht="21" customHeight="1" x14ac:dyDescent="0.25">
      <c r="A44" s="357"/>
      <c r="B44" s="351"/>
      <c r="C44" s="202" t="s">
        <v>297</v>
      </c>
      <c r="D44" s="202">
        <f t="shared" si="20"/>
        <v>2312.4</v>
      </c>
      <c r="E44" s="202">
        <f t="shared" ref="E44:G44" si="24">E52+E60</f>
        <v>0</v>
      </c>
      <c r="F44" s="202">
        <f t="shared" si="24"/>
        <v>0</v>
      </c>
      <c r="G44" s="202">
        <f t="shared" si="24"/>
        <v>0</v>
      </c>
      <c r="H44" s="202">
        <f t="shared" si="23"/>
        <v>2312.4</v>
      </c>
      <c r="I44" s="202">
        <v>0</v>
      </c>
      <c r="J44" s="202">
        <v>0</v>
      </c>
    </row>
    <row r="45" spans="1:10" ht="21" customHeight="1" x14ac:dyDescent="0.25">
      <c r="A45" s="357"/>
      <c r="B45" s="351"/>
      <c r="C45" s="202" t="s">
        <v>298</v>
      </c>
      <c r="D45" s="202">
        <f>SUM(E45:H45)</f>
        <v>2312.4</v>
      </c>
      <c r="E45" s="202">
        <f t="shared" ref="E45:G45" si="25">E53+E61</f>
        <v>0</v>
      </c>
      <c r="F45" s="202">
        <f t="shared" si="25"/>
        <v>0</v>
      </c>
      <c r="G45" s="202">
        <f t="shared" si="25"/>
        <v>0</v>
      </c>
      <c r="H45" s="202">
        <f t="shared" si="23"/>
        <v>2312.4</v>
      </c>
      <c r="I45" s="202">
        <v>0</v>
      </c>
      <c r="J45" s="202">
        <v>0</v>
      </c>
    </row>
    <row r="46" spans="1:10" ht="21" customHeight="1" x14ac:dyDescent="0.25">
      <c r="A46" s="357"/>
      <c r="B46" s="351"/>
      <c r="C46" s="202" t="s">
        <v>308</v>
      </c>
      <c r="D46" s="79">
        <f>SUM(E46:H46)</f>
        <v>2312.4</v>
      </c>
      <c r="E46" s="202">
        <f t="shared" ref="E46:G46" si="26">E54+E62</f>
        <v>0</v>
      </c>
      <c r="F46" s="202">
        <f t="shared" si="26"/>
        <v>0</v>
      </c>
      <c r="G46" s="202">
        <f t="shared" si="26"/>
        <v>0</v>
      </c>
      <c r="H46" s="202">
        <f t="shared" si="23"/>
        <v>2312.4</v>
      </c>
      <c r="I46" s="202">
        <v>0</v>
      </c>
      <c r="J46" s="79">
        <v>0</v>
      </c>
    </row>
    <row r="47" spans="1:10" ht="39" customHeight="1" x14ac:dyDescent="0.25">
      <c r="A47" s="357"/>
      <c r="B47" s="351"/>
      <c r="C47" s="202" t="s">
        <v>309</v>
      </c>
      <c r="D47" s="202">
        <f>SUM(E47:H47)</f>
        <v>2312.4</v>
      </c>
      <c r="E47" s="202">
        <f t="shared" ref="E47:G47" si="27">E55+E63</f>
        <v>0</v>
      </c>
      <c r="F47" s="202">
        <f t="shared" si="27"/>
        <v>0</v>
      </c>
      <c r="G47" s="202">
        <f t="shared" si="27"/>
        <v>0</v>
      </c>
      <c r="H47" s="202">
        <f t="shared" si="23"/>
        <v>2312.4</v>
      </c>
      <c r="I47" s="202">
        <v>0</v>
      </c>
      <c r="J47" s="202">
        <v>0</v>
      </c>
    </row>
    <row r="48" spans="1:10" ht="34.5" customHeight="1" x14ac:dyDescent="0.25">
      <c r="A48" s="358"/>
      <c r="B48" s="352"/>
      <c r="C48" s="202" t="s">
        <v>310</v>
      </c>
      <c r="D48" s="202">
        <f>SUM(E48:H48)</f>
        <v>2312.4</v>
      </c>
      <c r="E48" s="202">
        <f t="shared" ref="E48:G48" si="28">E56+E64</f>
        <v>0</v>
      </c>
      <c r="F48" s="202">
        <f t="shared" si="28"/>
        <v>0</v>
      </c>
      <c r="G48" s="202">
        <f t="shared" si="28"/>
        <v>0</v>
      </c>
      <c r="H48" s="202">
        <f>H56+H64</f>
        <v>2312.4</v>
      </c>
      <c r="I48" s="202">
        <v>0</v>
      </c>
      <c r="J48" s="202">
        <v>0</v>
      </c>
    </row>
    <row r="49" spans="1:10" ht="21" customHeight="1" x14ac:dyDescent="0.25">
      <c r="A49" s="356" t="s">
        <v>81</v>
      </c>
      <c r="B49" s="350" t="s">
        <v>25</v>
      </c>
      <c r="C49" s="79" t="s">
        <v>307</v>
      </c>
      <c r="D49" s="79">
        <f>SUM(D50:D56)</f>
        <v>37895.1</v>
      </c>
      <c r="E49" s="79">
        <f t="shared" ref="E49:J49" si="29">SUM(E50:E56)</f>
        <v>0</v>
      </c>
      <c r="F49" s="79">
        <f t="shared" si="29"/>
        <v>0</v>
      </c>
      <c r="G49" s="79">
        <f t="shared" si="29"/>
        <v>0</v>
      </c>
      <c r="H49" s="79">
        <f t="shared" si="29"/>
        <v>37895.1</v>
      </c>
      <c r="I49" s="79">
        <f t="shared" ref="I49" si="30">SUM(I50:I56)</f>
        <v>0</v>
      </c>
      <c r="J49" s="79">
        <f t="shared" si="29"/>
        <v>0</v>
      </c>
    </row>
    <row r="50" spans="1:10" ht="21" customHeight="1" x14ac:dyDescent="0.25">
      <c r="A50" s="357"/>
      <c r="B50" s="351"/>
      <c r="C50" s="202" t="s">
        <v>66</v>
      </c>
      <c r="D50" s="202">
        <f>SUM(E50:J50)</f>
        <v>37895.1</v>
      </c>
      <c r="E50" s="202">
        <v>0</v>
      </c>
      <c r="F50" s="202">
        <v>0</v>
      </c>
      <c r="G50" s="202">
        <v>0</v>
      </c>
      <c r="H50" s="202">
        <v>37895.1</v>
      </c>
      <c r="I50" s="202">
        <v>0</v>
      </c>
      <c r="J50" s="202">
        <v>0</v>
      </c>
    </row>
    <row r="51" spans="1:10" ht="21" customHeight="1" x14ac:dyDescent="0.25">
      <c r="A51" s="357"/>
      <c r="B51" s="351"/>
      <c r="C51" s="202" t="s">
        <v>70</v>
      </c>
      <c r="D51" s="202">
        <f>SUM(E51:J51)</f>
        <v>0</v>
      </c>
      <c r="E51" s="202">
        <v>0</v>
      </c>
      <c r="F51" s="202">
        <v>0</v>
      </c>
      <c r="G51" s="202">
        <v>0</v>
      </c>
      <c r="H51" s="202">
        <v>0</v>
      </c>
      <c r="I51" s="202">
        <v>0</v>
      </c>
      <c r="J51" s="202">
        <v>0</v>
      </c>
    </row>
    <row r="52" spans="1:10" ht="21" customHeight="1" x14ac:dyDescent="0.25">
      <c r="A52" s="357"/>
      <c r="B52" s="351"/>
      <c r="C52" s="202" t="s">
        <v>297</v>
      </c>
      <c r="D52" s="202">
        <f>SUM(E52:J52)</f>
        <v>0</v>
      </c>
      <c r="E52" s="202">
        <v>0</v>
      </c>
      <c r="F52" s="202">
        <v>0</v>
      </c>
      <c r="G52" s="202">
        <v>0</v>
      </c>
      <c r="H52" s="202">
        <v>0</v>
      </c>
      <c r="I52" s="202">
        <v>0</v>
      </c>
      <c r="J52" s="202">
        <v>0</v>
      </c>
    </row>
    <row r="53" spans="1:10" ht="21" customHeight="1" x14ac:dyDescent="0.25">
      <c r="A53" s="357"/>
      <c r="B53" s="351"/>
      <c r="C53" s="202" t="s">
        <v>298</v>
      </c>
      <c r="D53" s="202">
        <f t="shared" ref="D53" si="31">SUM(E53:J53)</f>
        <v>0</v>
      </c>
      <c r="E53" s="202">
        <v>0</v>
      </c>
      <c r="F53" s="202">
        <v>0</v>
      </c>
      <c r="G53" s="202">
        <v>0</v>
      </c>
      <c r="H53" s="202">
        <v>0</v>
      </c>
      <c r="I53" s="202">
        <v>0</v>
      </c>
      <c r="J53" s="202">
        <v>0</v>
      </c>
    </row>
    <row r="54" spans="1:10" ht="21" customHeight="1" x14ac:dyDescent="0.25">
      <c r="A54" s="357"/>
      <c r="B54" s="351"/>
      <c r="C54" s="202" t="s">
        <v>308</v>
      </c>
      <c r="D54" s="202">
        <f>SUM(E54:J54)</f>
        <v>0</v>
      </c>
      <c r="E54" s="202">
        <v>0</v>
      </c>
      <c r="F54" s="202">
        <v>0</v>
      </c>
      <c r="G54" s="202">
        <v>0</v>
      </c>
      <c r="H54" s="202">
        <v>0</v>
      </c>
      <c r="I54" s="202">
        <v>0</v>
      </c>
      <c r="J54" s="202">
        <v>0</v>
      </c>
    </row>
    <row r="55" spans="1:10" ht="38.25" customHeight="1" x14ac:dyDescent="0.25">
      <c r="A55" s="357"/>
      <c r="B55" s="351"/>
      <c r="C55" s="202" t="s">
        <v>309</v>
      </c>
      <c r="D55" s="202">
        <f>SUM(E55:J55)</f>
        <v>0</v>
      </c>
      <c r="E55" s="202">
        <v>0</v>
      </c>
      <c r="F55" s="202">
        <v>0</v>
      </c>
      <c r="G55" s="202">
        <v>0</v>
      </c>
      <c r="H55" s="202">
        <v>0</v>
      </c>
      <c r="I55" s="202">
        <v>0</v>
      </c>
      <c r="J55" s="202">
        <v>0</v>
      </c>
    </row>
    <row r="56" spans="1:10" ht="38.25" customHeight="1" x14ac:dyDescent="0.25">
      <c r="A56" s="358"/>
      <c r="B56" s="352"/>
      <c r="C56" s="202" t="s">
        <v>310</v>
      </c>
      <c r="D56" s="202">
        <f>SUM(E56:J56)</f>
        <v>0</v>
      </c>
      <c r="E56" s="202">
        <v>0</v>
      </c>
      <c r="F56" s="202">
        <v>0</v>
      </c>
      <c r="G56" s="202">
        <v>0</v>
      </c>
      <c r="H56" s="202">
        <v>0</v>
      </c>
      <c r="I56" s="202">
        <v>0</v>
      </c>
      <c r="J56" s="202">
        <v>0</v>
      </c>
    </row>
    <row r="57" spans="1:10" ht="21" customHeight="1" x14ac:dyDescent="0.25">
      <c r="A57" s="356" t="s">
        <v>115</v>
      </c>
      <c r="B57" s="359" t="s">
        <v>26</v>
      </c>
      <c r="C57" s="203" t="s">
        <v>307</v>
      </c>
      <c r="D57" s="79">
        <f>SUM(D58:D64)</f>
        <v>16020.399999999998</v>
      </c>
      <c r="E57" s="79">
        <f t="shared" ref="E57:J57" si="32">SUM(E58:E64)</f>
        <v>0</v>
      </c>
      <c r="F57" s="79">
        <f t="shared" si="32"/>
        <v>0</v>
      </c>
      <c r="G57" s="79">
        <f t="shared" si="32"/>
        <v>0</v>
      </c>
      <c r="H57" s="79">
        <f>SUM(H58:H64)</f>
        <v>16020.399999999998</v>
      </c>
      <c r="I57" s="79">
        <f t="shared" ref="I57" si="33">SUM(I58:I64)</f>
        <v>0</v>
      </c>
      <c r="J57" s="79">
        <f t="shared" si="32"/>
        <v>0</v>
      </c>
    </row>
    <row r="58" spans="1:10" ht="21" customHeight="1" x14ac:dyDescent="0.25">
      <c r="A58" s="357"/>
      <c r="B58" s="360"/>
      <c r="C58" s="200" t="s">
        <v>66</v>
      </c>
      <c r="D58" s="202">
        <f t="shared" ref="D58:D59" si="34">SUM(E58:J58)</f>
        <v>2146</v>
      </c>
      <c r="E58" s="202">
        <v>0</v>
      </c>
      <c r="F58" s="202">
        <v>0</v>
      </c>
      <c r="G58" s="202">
        <v>0</v>
      </c>
      <c r="H58" s="202">
        <v>2146</v>
      </c>
      <c r="I58" s="202">
        <v>0</v>
      </c>
      <c r="J58" s="202">
        <v>0</v>
      </c>
    </row>
    <row r="59" spans="1:10" ht="21" customHeight="1" x14ac:dyDescent="0.25">
      <c r="A59" s="357"/>
      <c r="B59" s="360"/>
      <c r="C59" s="200" t="s">
        <v>70</v>
      </c>
      <c r="D59" s="202">
        <f t="shared" si="34"/>
        <v>2312.4</v>
      </c>
      <c r="E59" s="202">
        <v>0</v>
      </c>
      <c r="F59" s="202">
        <v>0</v>
      </c>
      <c r="G59" s="202">
        <v>0</v>
      </c>
      <c r="H59" s="202">
        <v>2312.4</v>
      </c>
      <c r="I59" s="202">
        <v>0</v>
      </c>
      <c r="J59" s="202">
        <v>0</v>
      </c>
    </row>
    <row r="60" spans="1:10" ht="21" customHeight="1" x14ac:dyDescent="0.25">
      <c r="A60" s="357"/>
      <c r="B60" s="360"/>
      <c r="C60" s="200" t="s">
        <v>297</v>
      </c>
      <c r="D60" s="202">
        <f>SUM(E60:J60)</f>
        <v>2312.4</v>
      </c>
      <c r="E60" s="202">
        <v>0</v>
      </c>
      <c r="F60" s="202">
        <v>0</v>
      </c>
      <c r="G60" s="202">
        <v>0</v>
      </c>
      <c r="H60" s="202">
        <v>2312.4</v>
      </c>
      <c r="I60" s="202">
        <v>0</v>
      </c>
      <c r="J60" s="202">
        <v>0</v>
      </c>
    </row>
    <row r="61" spans="1:10" ht="21" customHeight="1" x14ac:dyDescent="0.25">
      <c r="A61" s="357"/>
      <c r="B61" s="360"/>
      <c r="C61" s="200" t="s">
        <v>298</v>
      </c>
      <c r="D61" s="202">
        <f>SUM(E61:H61)</f>
        <v>2312.4</v>
      </c>
      <c r="E61" s="202">
        <v>0</v>
      </c>
      <c r="F61" s="202">
        <v>0</v>
      </c>
      <c r="G61" s="202">
        <v>0</v>
      </c>
      <c r="H61" s="202">
        <v>2312.4</v>
      </c>
      <c r="I61" s="202">
        <v>0</v>
      </c>
      <c r="J61" s="202">
        <v>0</v>
      </c>
    </row>
    <row r="62" spans="1:10" ht="21" customHeight="1" x14ac:dyDescent="0.25">
      <c r="A62" s="357"/>
      <c r="B62" s="360"/>
      <c r="C62" s="200" t="s">
        <v>308</v>
      </c>
      <c r="D62" s="202">
        <f>SUM(E62:H62)</f>
        <v>2312.4</v>
      </c>
      <c r="E62" s="202">
        <v>0</v>
      </c>
      <c r="F62" s="202">
        <v>0</v>
      </c>
      <c r="G62" s="202">
        <v>0</v>
      </c>
      <c r="H62" s="202">
        <v>2312.4</v>
      </c>
      <c r="I62" s="202">
        <v>0</v>
      </c>
      <c r="J62" s="202">
        <v>0</v>
      </c>
    </row>
    <row r="63" spans="1:10" ht="30.75" customHeight="1" x14ac:dyDescent="0.25">
      <c r="A63" s="357"/>
      <c r="B63" s="360"/>
      <c r="C63" s="200" t="s">
        <v>309</v>
      </c>
      <c r="D63" s="202">
        <f>SUM(E63:H63)</f>
        <v>2312.4</v>
      </c>
      <c r="E63" s="202">
        <v>0</v>
      </c>
      <c r="F63" s="202">
        <v>0</v>
      </c>
      <c r="G63" s="202">
        <v>0</v>
      </c>
      <c r="H63" s="202">
        <v>2312.4</v>
      </c>
      <c r="I63" s="202">
        <v>0</v>
      </c>
      <c r="J63" s="202">
        <v>0</v>
      </c>
    </row>
    <row r="64" spans="1:10" ht="39" customHeight="1" x14ac:dyDescent="0.25">
      <c r="A64" s="358"/>
      <c r="B64" s="361"/>
      <c r="C64" s="200" t="s">
        <v>310</v>
      </c>
      <c r="D64" s="202">
        <f>SUM(E64:H64)</f>
        <v>2312.4</v>
      </c>
      <c r="E64" s="202">
        <v>0</v>
      </c>
      <c r="F64" s="202">
        <v>0</v>
      </c>
      <c r="G64" s="202">
        <v>0</v>
      </c>
      <c r="H64" s="202">
        <v>2312.4</v>
      </c>
      <c r="I64" s="202">
        <v>0</v>
      </c>
      <c r="J64" s="202">
        <v>0</v>
      </c>
    </row>
    <row r="65" spans="1:10" ht="21" customHeight="1" x14ac:dyDescent="0.25">
      <c r="A65" s="199">
        <v>3</v>
      </c>
      <c r="B65" s="340" t="s">
        <v>27</v>
      </c>
      <c r="C65" s="341"/>
      <c r="D65" s="341"/>
      <c r="E65" s="341"/>
      <c r="F65" s="341"/>
      <c r="G65" s="341"/>
      <c r="H65" s="341"/>
      <c r="I65" s="341"/>
      <c r="J65" s="342"/>
    </row>
    <row r="66" spans="1:10" ht="21" customHeight="1" x14ac:dyDescent="0.25">
      <c r="A66" s="356" t="s">
        <v>318</v>
      </c>
      <c r="B66" s="350" t="s">
        <v>317</v>
      </c>
      <c r="C66" s="79" t="s">
        <v>307</v>
      </c>
      <c r="D66" s="79">
        <f>D67+D68+D69+D70+D71+D72+D73</f>
        <v>16154.6</v>
      </c>
      <c r="E66" s="79">
        <f t="shared" ref="E66:J66" si="35">E67+E68+E69+E70+E71+E72+E73</f>
        <v>0</v>
      </c>
      <c r="F66" s="79">
        <f t="shared" si="35"/>
        <v>0</v>
      </c>
      <c r="G66" s="79">
        <f t="shared" si="35"/>
        <v>0</v>
      </c>
      <c r="H66" s="79">
        <f t="shared" si="35"/>
        <v>16154.6</v>
      </c>
      <c r="I66" s="79">
        <f t="shared" ref="I66" si="36">I67+I68+I69+I70+I71+I72+I73</f>
        <v>0</v>
      </c>
      <c r="J66" s="79">
        <f t="shared" si="35"/>
        <v>0</v>
      </c>
    </row>
    <row r="67" spans="1:10" ht="21" customHeight="1" x14ac:dyDescent="0.25">
      <c r="A67" s="357"/>
      <c r="B67" s="351"/>
      <c r="C67" s="202" t="s">
        <v>66</v>
      </c>
      <c r="D67" s="202">
        <f>SUM(E67:J67)</f>
        <v>5024.6000000000004</v>
      </c>
      <c r="E67" s="202">
        <f t="shared" ref="E67:J73" si="37">E75+E123+E131</f>
        <v>0</v>
      </c>
      <c r="F67" s="202">
        <f t="shared" si="37"/>
        <v>0</v>
      </c>
      <c r="G67" s="202">
        <f t="shared" si="37"/>
        <v>0</v>
      </c>
      <c r="H67" s="202">
        <f t="shared" si="37"/>
        <v>5024.6000000000004</v>
      </c>
      <c r="I67" s="202">
        <f t="shared" si="37"/>
        <v>0</v>
      </c>
      <c r="J67" s="202">
        <f t="shared" si="37"/>
        <v>0</v>
      </c>
    </row>
    <row r="68" spans="1:10" ht="21" customHeight="1" x14ac:dyDescent="0.25">
      <c r="A68" s="357"/>
      <c r="B68" s="351"/>
      <c r="C68" s="202" t="s">
        <v>70</v>
      </c>
      <c r="D68" s="202">
        <f>SUM(E68:J68)</f>
        <v>1855</v>
      </c>
      <c r="E68" s="202">
        <f t="shared" si="37"/>
        <v>0</v>
      </c>
      <c r="F68" s="202">
        <f t="shared" si="37"/>
        <v>0</v>
      </c>
      <c r="G68" s="202">
        <f t="shared" si="37"/>
        <v>0</v>
      </c>
      <c r="H68" s="202">
        <f t="shared" si="37"/>
        <v>1855</v>
      </c>
      <c r="I68" s="202">
        <f t="shared" si="37"/>
        <v>0</v>
      </c>
      <c r="J68" s="202">
        <f t="shared" si="37"/>
        <v>0</v>
      </c>
    </row>
    <row r="69" spans="1:10" ht="21" customHeight="1" x14ac:dyDescent="0.25">
      <c r="A69" s="357"/>
      <c r="B69" s="351"/>
      <c r="C69" s="202" t="s">
        <v>297</v>
      </c>
      <c r="D69" s="202">
        <f t="shared" ref="D69:D73" si="38">SUM(E69:J69)</f>
        <v>1855</v>
      </c>
      <c r="E69" s="202">
        <f t="shared" si="37"/>
        <v>0</v>
      </c>
      <c r="F69" s="202">
        <f t="shared" si="37"/>
        <v>0</v>
      </c>
      <c r="G69" s="202">
        <f t="shared" si="37"/>
        <v>0</v>
      </c>
      <c r="H69" s="202">
        <f t="shared" si="37"/>
        <v>1855</v>
      </c>
      <c r="I69" s="202">
        <f t="shared" si="37"/>
        <v>0</v>
      </c>
      <c r="J69" s="202">
        <f t="shared" si="37"/>
        <v>0</v>
      </c>
    </row>
    <row r="70" spans="1:10" ht="21" customHeight="1" x14ac:dyDescent="0.25">
      <c r="A70" s="357"/>
      <c r="B70" s="351"/>
      <c r="C70" s="202" t="s">
        <v>298</v>
      </c>
      <c r="D70" s="202">
        <f t="shared" si="38"/>
        <v>1855</v>
      </c>
      <c r="E70" s="202">
        <f t="shared" si="37"/>
        <v>0</v>
      </c>
      <c r="F70" s="202">
        <f t="shared" si="37"/>
        <v>0</v>
      </c>
      <c r="G70" s="202">
        <f t="shared" si="37"/>
        <v>0</v>
      </c>
      <c r="H70" s="202">
        <f t="shared" si="37"/>
        <v>1855</v>
      </c>
      <c r="I70" s="202">
        <f t="shared" si="37"/>
        <v>0</v>
      </c>
      <c r="J70" s="202">
        <f t="shared" si="37"/>
        <v>0</v>
      </c>
    </row>
    <row r="71" spans="1:10" ht="21" customHeight="1" x14ac:dyDescent="0.25">
      <c r="A71" s="357"/>
      <c r="B71" s="351"/>
      <c r="C71" s="202" t="s">
        <v>308</v>
      </c>
      <c r="D71" s="202">
        <f t="shared" si="38"/>
        <v>1855</v>
      </c>
      <c r="E71" s="202">
        <f t="shared" si="37"/>
        <v>0</v>
      </c>
      <c r="F71" s="202">
        <f t="shared" si="37"/>
        <v>0</v>
      </c>
      <c r="G71" s="202">
        <f t="shared" si="37"/>
        <v>0</v>
      </c>
      <c r="H71" s="202">
        <f t="shared" si="37"/>
        <v>1855</v>
      </c>
      <c r="I71" s="202">
        <f t="shared" si="37"/>
        <v>0</v>
      </c>
      <c r="J71" s="202">
        <f t="shared" si="37"/>
        <v>0</v>
      </c>
    </row>
    <row r="72" spans="1:10" ht="36" customHeight="1" x14ac:dyDescent="0.25">
      <c r="A72" s="357"/>
      <c r="B72" s="351"/>
      <c r="C72" s="202" t="s">
        <v>309</v>
      </c>
      <c r="D72" s="202">
        <f t="shared" si="38"/>
        <v>1855</v>
      </c>
      <c r="E72" s="202">
        <f t="shared" si="37"/>
        <v>0</v>
      </c>
      <c r="F72" s="202">
        <f t="shared" si="37"/>
        <v>0</v>
      </c>
      <c r="G72" s="202">
        <f t="shared" si="37"/>
        <v>0</v>
      </c>
      <c r="H72" s="202">
        <f t="shared" si="37"/>
        <v>1855</v>
      </c>
      <c r="I72" s="202">
        <f t="shared" si="37"/>
        <v>0</v>
      </c>
      <c r="J72" s="202">
        <f t="shared" si="37"/>
        <v>0</v>
      </c>
    </row>
    <row r="73" spans="1:10" ht="39" customHeight="1" x14ac:dyDescent="0.25">
      <c r="A73" s="358"/>
      <c r="B73" s="352"/>
      <c r="C73" s="202" t="s">
        <v>310</v>
      </c>
      <c r="D73" s="202">
        <f t="shared" si="38"/>
        <v>1855</v>
      </c>
      <c r="E73" s="202">
        <f t="shared" si="37"/>
        <v>0</v>
      </c>
      <c r="F73" s="202">
        <f t="shared" si="37"/>
        <v>0</v>
      </c>
      <c r="G73" s="202">
        <f t="shared" si="37"/>
        <v>0</v>
      </c>
      <c r="H73" s="202">
        <f t="shared" si="37"/>
        <v>1855</v>
      </c>
      <c r="I73" s="202">
        <f t="shared" si="37"/>
        <v>0</v>
      </c>
      <c r="J73" s="202">
        <f t="shared" si="37"/>
        <v>0</v>
      </c>
    </row>
    <row r="74" spans="1:10" ht="21" customHeight="1" x14ac:dyDescent="0.25">
      <c r="A74" s="356" t="s">
        <v>28</v>
      </c>
      <c r="B74" s="350" t="s">
        <v>279</v>
      </c>
      <c r="C74" s="79" t="s">
        <v>307</v>
      </c>
      <c r="D74" s="79">
        <f>SUM(D75:D81)</f>
        <v>12520</v>
      </c>
      <c r="E74" s="79">
        <f t="shared" ref="E74:J74" si="39">SUM(E75:E81)</f>
        <v>0</v>
      </c>
      <c r="F74" s="79">
        <f>SUM(F75:F81)</f>
        <v>0</v>
      </c>
      <c r="G74" s="79">
        <f t="shared" si="39"/>
        <v>0</v>
      </c>
      <c r="H74" s="79">
        <f>SUM(H75:H81)</f>
        <v>12520</v>
      </c>
      <c r="I74" s="79">
        <f t="shared" ref="I74" si="40">SUM(I75:I81)</f>
        <v>0</v>
      </c>
      <c r="J74" s="79">
        <f t="shared" si="39"/>
        <v>0</v>
      </c>
    </row>
    <row r="75" spans="1:10" ht="21" customHeight="1" x14ac:dyDescent="0.25">
      <c r="A75" s="357"/>
      <c r="B75" s="351"/>
      <c r="C75" s="202" t="s">
        <v>66</v>
      </c>
      <c r="D75" s="202">
        <f>SUM(E75:J75)</f>
        <v>1390</v>
      </c>
      <c r="E75" s="202">
        <f t="shared" ref="E75:J81" si="41">E83+E91+E99+E107+E115</f>
        <v>0</v>
      </c>
      <c r="F75" s="202">
        <f t="shared" si="41"/>
        <v>0</v>
      </c>
      <c r="G75" s="202">
        <f t="shared" si="41"/>
        <v>0</v>
      </c>
      <c r="H75" s="202">
        <f t="shared" si="41"/>
        <v>1390</v>
      </c>
      <c r="I75" s="202">
        <f t="shared" si="41"/>
        <v>0</v>
      </c>
      <c r="J75" s="202">
        <f t="shared" si="41"/>
        <v>0</v>
      </c>
    </row>
    <row r="76" spans="1:10" ht="21" customHeight="1" x14ac:dyDescent="0.25">
      <c r="A76" s="357"/>
      <c r="B76" s="351"/>
      <c r="C76" s="202" t="s">
        <v>70</v>
      </c>
      <c r="D76" s="202">
        <f>SUM(E76:J76)</f>
        <v>1855</v>
      </c>
      <c r="E76" s="202">
        <f t="shared" si="41"/>
        <v>0</v>
      </c>
      <c r="F76" s="202">
        <f t="shared" si="41"/>
        <v>0</v>
      </c>
      <c r="G76" s="202">
        <f t="shared" si="41"/>
        <v>0</v>
      </c>
      <c r="H76" s="202">
        <f t="shared" si="41"/>
        <v>1855</v>
      </c>
      <c r="I76" s="202">
        <f t="shared" si="41"/>
        <v>0</v>
      </c>
      <c r="J76" s="202">
        <f t="shared" si="41"/>
        <v>0</v>
      </c>
    </row>
    <row r="77" spans="1:10" ht="21" customHeight="1" x14ac:dyDescent="0.25">
      <c r="A77" s="357"/>
      <c r="B77" s="351"/>
      <c r="C77" s="202" t="s">
        <v>297</v>
      </c>
      <c r="D77" s="202">
        <f>SUM(E77:J77)</f>
        <v>1855</v>
      </c>
      <c r="E77" s="202">
        <f t="shared" si="41"/>
        <v>0</v>
      </c>
      <c r="F77" s="202">
        <f t="shared" si="41"/>
        <v>0</v>
      </c>
      <c r="G77" s="202">
        <f t="shared" si="41"/>
        <v>0</v>
      </c>
      <c r="H77" s="202">
        <f t="shared" si="41"/>
        <v>1855</v>
      </c>
      <c r="I77" s="202">
        <f t="shared" si="41"/>
        <v>0</v>
      </c>
      <c r="J77" s="202">
        <f t="shared" si="41"/>
        <v>0</v>
      </c>
    </row>
    <row r="78" spans="1:10" ht="21" customHeight="1" x14ac:dyDescent="0.25">
      <c r="A78" s="357"/>
      <c r="B78" s="351"/>
      <c r="C78" s="202" t="s">
        <v>298</v>
      </c>
      <c r="D78" s="202">
        <f>SUM(E78:H78)</f>
        <v>1855</v>
      </c>
      <c r="E78" s="202">
        <f t="shared" si="41"/>
        <v>0</v>
      </c>
      <c r="F78" s="202">
        <f t="shared" si="41"/>
        <v>0</v>
      </c>
      <c r="G78" s="202">
        <f t="shared" si="41"/>
        <v>0</v>
      </c>
      <c r="H78" s="202">
        <f t="shared" si="41"/>
        <v>1855</v>
      </c>
      <c r="I78" s="202">
        <f t="shared" si="41"/>
        <v>0</v>
      </c>
      <c r="J78" s="202">
        <f t="shared" si="41"/>
        <v>0</v>
      </c>
    </row>
    <row r="79" spans="1:10" ht="21" customHeight="1" x14ac:dyDescent="0.25">
      <c r="A79" s="357"/>
      <c r="B79" s="351"/>
      <c r="C79" s="202" t="s">
        <v>308</v>
      </c>
      <c r="D79" s="202">
        <f>SUM(E79:H79)</f>
        <v>1855</v>
      </c>
      <c r="E79" s="202">
        <f t="shared" si="41"/>
        <v>0</v>
      </c>
      <c r="F79" s="202">
        <f t="shared" si="41"/>
        <v>0</v>
      </c>
      <c r="G79" s="202">
        <f t="shared" si="41"/>
        <v>0</v>
      </c>
      <c r="H79" s="202">
        <f t="shared" si="41"/>
        <v>1855</v>
      </c>
      <c r="I79" s="202">
        <f t="shared" si="41"/>
        <v>0</v>
      </c>
      <c r="J79" s="202">
        <f t="shared" si="41"/>
        <v>0</v>
      </c>
    </row>
    <row r="80" spans="1:10" ht="37.5" customHeight="1" x14ac:dyDescent="0.25">
      <c r="A80" s="357"/>
      <c r="B80" s="351"/>
      <c r="C80" s="202" t="s">
        <v>309</v>
      </c>
      <c r="D80" s="202">
        <f>SUM(E80:H80)</f>
        <v>1855</v>
      </c>
      <c r="E80" s="202">
        <f t="shared" si="41"/>
        <v>0</v>
      </c>
      <c r="F80" s="202">
        <f t="shared" si="41"/>
        <v>0</v>
      </c>
      <c r="G80" s="202">
        <f t="shared" si="41"/>
        <v>0</v>
      </c>
      <c r="H80" s="202">
        <f t="shared" si="41"/>
        <v>1855</v>
      </c>
      <c r="I80" s="202">
        <f t="shared" si="41"/>
        <v>0</v>
      </c>
      <c r="J80" s="202">
        <f t="shared" si="41"/>
        <v>0</v>
      </c>
    </row>
    <row r="81" spans="1:10" ht="32.25" customHeight="1" x14ac:dyDescent="0.25">
      <c r="A81" s="358"/>
      <c r="B81" s="352"/>
      <c r="C81" s="202" t="s">
        <v>310</v>
      </c>
      <c r="D81" s="202">
        <f>SUM(E81:H81)</f>
        <v>1855</v>
      </c>
      <c r="E81" s="202">
        <f t="shared" si="41"/>
        <v>0</v>
      </c>
      <c r="F81" s="202">
        <f t="shared" si="41"/>
        <v>0</v>
      </c>
      <c r="G81" s="202">
        <f t="shared" si="41"/>
        <v>0</v>
      </c>
      <c r="H81" s="202">
        <f t="shared" si="41"/>
        <v>1855</v>
      </c>
      <c r="I81" s="202">
        <f t="shared" si="41"/>
        <v>0</v>
      </c>
      <c r="J81" s="202">
        <f t="shared" si="41"/>
        <v>0</v>
      </c>
    </row>
    <row r="82" spans="1:10" ht="21" customHeight="1" x14ac:dyDescent="0.25">
      <c r="A82" s="356" t="s">
        <v>350</v>
      </c>
      <c r="B82" s="350" t="s">
        <v>185</v>
      </c>
      <c r="C82" s="79" t="s">
        <v>307</v>
      </c>
      <c r="D82" s="79">
        <f>SUM(D83:D89)</f>
        <v>350</v>
      </c>
      <c r="E82" s="79">
        <f t="shared" ref="E82:J82" si="42">SUM(E83:E89)</f>
        <v>0</v>
      </c>
      <c r="F82" s="79">
        <f t="shared" si="42"/>
        <v>0</v>
      </c>
      <c r="G82" s="79">
        <f t="shared" si="42"/>
        <v>0</v>
      </c>
      <c r="H82" s="79">
        <f t="shared" si="42"/>
        <v>350</v>
      </c>
      <c r="I82" s="79">
        <f t="shared" ref="I82" si="43">SUM(I83:I89)</f>
        <v>0</v>
      </c>
      <c r="J82" s="79">
        <f t="shared" si="42"/>
        <v>0</v>
      </c>
    </row>
    <row r="83" spans="1:10" ht="21" customHeight="1" x14ac:dyDescent="0.25">
      <c r="A83" s="357"/>
      <c r="B83" s="351"/>
      <c r="C83" s="202" t="s">
        <v>66</v>
      </c>
      <c r="D83" s="202">
        <f>E83+F83+G83+H83</f>
        <v>0</v>
      </c>
      <c r="E83" s="202">
        <v>0</v>
      </c>
      <c r="F83" s="202">
        <v>0</v>
      </c>
      <c r="G83" s="202">
        <v>0</v>
      </c>
      <c r="H83" s="202">
        <v>0</v>
      </c>
      <c r="I83" s="202">
        <v>0</v>
      </c>
      <c r="J83" s="202">
        <v>0</v>
      </c>
    </row>
    <row r="84" spans="1:10" ht="21" customHeight="1" x14ac:dyDescent="0.25">
      <c r="A84" s="357"/>
      <c r="B84" s="351"/>
      <c r="C84" s="202" t="s">
        <v>70</v>
      </c>
      <c r="D84" s="202">
        <f t="shared" ref="D84:D85" si="44">SUM(E84:H84)</f>
        <v>350</v>
      </c>
      <c r="E84" s="202">
        <v>0</v>
      </c>
      <c r="F84" s="202">
        <v>0</v>
      </c>
      <c r="G84" s="202">
        <v>0</v>
      </c>
      <c r="H84" s="202">
        <v>350</v>
      </c>
      <c r="I84" s="202">
        <v>0</v>
      </c>
      <c r="J84" s="202">
        <v>0</v>
      </c>
    </row>
    <row r="85" spans="1:10" ht="21" customHeight="1" x14ac:dyDescent="0.25">
      <c r="A85" s="357"/>
      <c r="B85" s="351"/>
      <c r="C85" s="202" t="s">
        <v>297</v>
      </c>
      <c r="D85" s="202">
        <f t="shared" si="44"/>
        <v>0</v>
      </c>
      <c r="E85" s="202">
        <v>0</v>
      </c>
      <c r="F85" s="202">
        <v>0</v>
      </c>
      <c r="G85" s="202">
        <v>0</v>
      </c>
      <c r="H85" s="202">
        <v>0</v>
      </c>
      <c r="I85" s="202">
        <v>0</v>
      </c>
      <c r="J85" s="202">
        <v>0</v>
      </c>
    </row>
    <row r="86" spans="1:10" ht="21" customHeight="1" x14ac:dyDescent="0.25">
      <c r="A86" s="357"/>
      <c r="B86" s="351"/>
      <c r="C86" s="202" t="s">
        <v>298</v>
      </c>
      <c r="D86" s="202">
        <f>SUM(E86:H86)</f>
        <v>0</v>
      </c>
      <c r="E86" s="202">
        <v>0</v>
      </c>
      <c r="F86" s="202">
        <v>0</v>
      </c>
      <c r="G86" s="202">
        <v>0</v>
      </c>
      <c r="H86" s="202">
        <v>0</v>
      </c>
      <c r="I86" s="202">
        <v>0</v>
      </c>
      <c r="J86" s="202">
        <v>0</v>
      </c>
    </row>
    <row r="87" spans="1:10" ht="21" customHeight="1" x14ac:dyDescent="0.25">
      <c r="A87" s="357"/>
      <c r="B87" s="351"/>
      <c r="C87" s="202" t="s">
        <v>308</v>
      </c>
      <c r="D87" s="202">
        <f>SUM(E87:H87)</f>
        <v>0</v>
      </c>
      <c r="E87" s="202">
        <v>0</v>
      </c>
      <c r="F87" s="202">
        <v>0</v>
      </c>
      <c r="G87" s="202">
        <v>0</v>
      </c>
      <c r="H87" s="202">
        <v>0</v>
      </c>
      <c r="I87" s="202">
        <v>0</v>
      </c>
      <c r="J87" s="202">
        <v>0</v>
      </c>
    </row>
    <row r="88" spans="1:10" ht="32.25" customHeight="1" x14ac:dyDescent="0.25">
      <c r="A88" s="357"/>
      <c r="B88" s="351"/>
      <c r="C88" s="202" t="s">
        <v>309</v>
      </c>
      <c r="D88" s="202">
        <f>SUM(E88:H88)</f>
        <v>0</v>
      </c>
      <c r="E88" s="202">
        <v>0</v>
      </c>
      <c r="F88" s="202">
        <v>0</v>
      </c>
      <c r="G88" s="202">
        <v>0</v>
      </c>
      <c r="H88" s="202">
        <v>0</v>
      </c>
      <c r="I88" s="202">
        <v>0</v>
      </c>
      <c r="J88" s="202">
        <v>0</v>
      </c>
    </row>
    <row r="89" spans="1:10" ht="35.25" customHeight="1" x14ac:dyDescent="0.25">
      <c r="A89" s="358"/>
      <c r="B89" s="352"/>
      <c r="C89" s="202" t="s">
        <v>310</v>
      </c>
      <c r="D89" s="202">
        <f>SUM(E89:H89)</f>
        <v>0</v>
      </c>
      <c r="E89" s="202">
        <v>0</v>
      </c>
      <c r="F89" s="202">
        <v>0</v>
      </c>
      <c r="G89" s="202">
        <v>0</v>
      </c>
      <c r="H89" s="202">
        <v>0</v>
      </c>
      <c r="I89" s="202">
        <v>0</v>
      </c>
      <c r="J89" s="202">
        <v>0</v>
      </c>
    </row>
    <row r="90" spans="1:10" ht="21" customHeight="1" x14ac:dyDescent="0.25">
      <c r="A90" s="356" t="s">
        <v>334</v>
      </c>
      <c r="B90" s="350" t="s">
        <v>186</v>
      </c>
      <c r="C90" s="79" t="s">
        <v>307</v>
      </c>
      <c r="D90" s="79">
        <f>SUM(D91:D97)</f>
        <v>1680</v>
      </c>
      <c r="E90" s="79">
        <f t="shared" ref="E90:J90" si="45">SUM(E91:E97)</f>
        <v>0</v>
      </c>
      <c r="F90" s="79">
        <f t="shared" si="45"/>
        <v>0</v>
      </c>
      <c r="G90" s="79">
        <f t="shared" si="45"/>
        <v>0</v>
      </c>
      <c r="H90" s="79">
        <f t="shared" si="45"/>
        <v>1680</v>
      </c>
      <c r="I90" s="79">
        <f t="shared" ref="I90" si="46">SUM(I91:I97)</f>
        <v>0</v>
      </c>
      <c r="J90" s="79">
        <f t="shared" si="45"/>
        <v>0</v>
      </c>
    </row>
    <row r="91" spans="1:10" ht="21" customHeight="1" x14ac:dyDescent="0.25">
      <c r="A91" s="357"/>
      <c r="B91" s="351"/>
      <c r="C91" s="202" t="s">
        <v>66</v>
      </c>
      <c r="D91" s="202">
        <f t="shared" ref="D91:D93" si="47">SUM(E91:H91)</f>
        <v>0</v>
      </c>
      <c r="E91" s="202">
        <v>0</v>
      </c>
      <c r="F91" s="202">
        <v>0</v>
      </c>
      <c r="G91" s="202">
        <v>0</v>
      </c>
      <c r="H91" s="202">
        <v>0</v>
      </c>
      <c r="I91" s="202">
        <v>0</v>
      </c>
      <c r="J91" s="202">
        <v>0</v>
      </c>
    </row>
    <row r="92" spans="1:10" ht="21" customHeight="1" x14ac:dyDescent="0.25">
      <c r="A92" s="357"/>
      <c r="B92" s="351"/>
      <c r="C92" s="202" t="s">
        <v>70</v>
      </c>
      <c r="D92" s="202">
        <f t="shared" si="47"/>
        <v>280</v>
      </c>
      <c r="E92" s="202">
        <v>0</v>
      </c>
      <c r="F92" s="202">
        <v>0</v>
      </c>
      <c r="G92" s="202">
        <v>0</v>
      </c>
      <c r="H92" s="202">
        <v>280</v>
      </c>
      <c r="I92" s="202">
        <v>0</v>
      </c>
      <c r="J92" s="202">
        <v>0</v>
      </c>
    </row>
    <row r="93" spans="1:10" ht="21" customHeight="1" x14ac:dyDescent="0.25">
      <c r="A93" s="357"/>
      <c r="B93" s="351"/>
      <c r="C93" s="202" t="s">
        <v>297</v>
      </c>
      <c r="D93" s="202">
        <f t="shared" si="47"/>
        <v>280</v>
      </c>
      <c r="E93" s="202">
        <v>0</v>
      </c>
      <c r="F93" s="202">
        <v>0</v>
      </c>
      <c r="G93" s="202">
        <v>0</v>
      </c>
      <c r="H93" s="202">
        <v>280</v>
      </c>
      <c r="I93" s="202">
        <v>0</v>
      </c>
      <c r="J93" s="202">
        <v>0</v>
      </c>
    </row>
    <row r="94" spans="1:10" ht="21" customHeight="1" x14ac:dyDescent="0.25">
      <c r="A94" s="357"/>
      <c r="B94" s="351"/>
      <c r="C94" s="202" t="s">
        <v>298</v>
      </c>
      <c r="D94" s="202">
        <f>SUM(E94:H94)</f>
        <v>280</v>
      </c>
      <c r="E94" s="202">
        <v>0</v>
      </c>
      <c r="F94" s="202">
        <v>0</v>
      </c>
      <c r="G94" s="202">
        <v>0</v>
      </c>
      <c r="H94" s="202">
        <v>280</v>
      </c>
      <c r="I94" s="202">
        <v>0</v>
      </c>
      <c r="J94" s="202">
        <v>0</v>
      </c>
    </row>
    <row r="95" spans="1:10" ht="21" customHeight="1" x14ac:dyDescent="0.25">
      <c r="A95" s="357"/>
      <c r="B95" s="351"/>
      <c r="C95" s="202" t="s">
        <v>308</v>
      </c>
      <c r="D95" s="202">
        <f>SUM(E95:H95)</f>
        <v>280</v>
      </c>
      <c r="E95" s="202">
        <v>0</v>
      </c>
      <c r="F95" s="202">
        <v>0</v>
      </c>
      <c r="G95" s="202">
        <v>0</v>
      </c>
      <c r="H95" s="202">
        <v>280</v>
      </c>
      <c r="I95" s="202">
        <v>0</v>
      </c>
      <c r="J95" s="202">
        <v>0</v>
      </c>
    </row>
    <row r="96" spans="1:10" ht="37.5" customHeight="1" x14ac:dyDescent="0.25">
      <c r="A96" s="357"/>
      <c r="B96" s="351"/>
      <c r="C96" s="202" t="s">
        <v>309</v>
      </c>
      <c r="D96" s="202">
        <f>SUM(E96:H96)</f>
        <v>280</v>
      </c>
      <c r="E96" s="202">
        <v>0</v>
      </c>
      <c r="F96" s="202">
        <v>0</v>
      </c>
      <c r="G96" s="202">
        <v>0</v>
      </c>
      <c r="H96" s="202">
        <v>280</v>
      </c>
      <c r="I96" s="202">
        <v>0</v>
      </c>
      <c r="J96" s="202">
        <v>0</v>
      </c>
    </row>
    <row r="97" spans="1:10" ht="42.75" customHeight="1" x14ac:dyDescent="0.25">
      <c r="A97" s="358"/>
      <c r="B97" s="352"/>
      <c r="C97" s="202" t="s">
        <v>310</v>
      </c>
      <c r="D97" s="202">
        <f>SUM(E97:H97)</f>
        <v>280</v>
      </c>
      <c r="E97" s="202">
        <v>0</v>
      </c>
      <c r="F97" s="202">
        <v>0</v>
      </c>
      <c r="G97" s="202">
        <v>0</v>
      </c>
      <c r="H97" s="202">
        <v>280</v>
      </c>
      <c r="I97" s="202">
        <v>0</v>
      </c>
      <c r="J97" s="202">
        <v>0</v>
      </c>
    </row>
    <row r="98" spans="1:10" ht="21" customHeight="1" x14ac:dyDescent="0.25">
      <c r="A98" s="356" t="s">
        <v>335</v>
      </c>
      <c r="B98" s="350" t="s">
        <v>187</v>
      </c>
      <c r="C98" s="79" t="s">
        <v>307</v>
      </c>
      <c r="D98" s="79">
        <f>SUM(D99:D105)</f>
        <v>3100</v>
      </c>
      <c r="E98" s="79">
        <f t="shared" ref="E98:J98" si="48">SUM(E99:E105)</f>
        <v>0</v>
      </c>
      <c r="F98" s="79">
        <f t="shared" si="48"/>
        <v>0</v>
      </c>
      <c r="G98" s="79">
        <f t="shared" si="48"/>
        <v>0</v>
      </c>
      <c r="H98" s="79">
        <f t="shared" si="48"/>
        <v>3100</v>
      </c>
      <c r="I98" s="79">
        <f t="shared" ref="I98" si="49">SUM(I99:I105)</f>
        <v>0</v>
      </c>
      <c r="J98" s="79">
        <f t="shared" si="48"/>
        <v>0</v>
      </c>
    </row>
    <row r="99" spans="1:10" ht="21" customHeight="1" x14ac:dyDescent="0.25">
      <c r="A99" s="357"/>
      <c r="B99" s="351"/>
      <c r="C99" s="202" t="s">
        <v>66</v>
      </c>
      <c r="D99" s="202">
        <f t="shared" ref="D99:D101" si="50">SUM(E99:H99)</f>
        <v>100</v>
      </c>
      <c r="E99" s="202">
        <v>0</v>
      </c>
      <c r="F99" s="202">
        <v>0</v>
      </c>
      <c r="G99" s="202">
        <v>0</v>
      </c>
      <c r="H99" s="202">
        <f>400-300</f>
        <v>100</v>
      </c>
      <c r="I99" s="202">
        <v>0</v>
      </c>
      <c r="J99" s="202">
        <v>0</v>
      </c>
    </row>
    <row r="100" spans="1:10" ht="21" customHeight="1" x14ac:dyDescent="0.25">
      <c r="A100" s="357"/>
      <c r="B100" s="351"/>
      <c r="C100" s="202" t="s">
        <v>70</v>
      </c>
      <c r="D100" s="202">
        <f t="shared" si="50"/>
        <v>500</v>
      </c>
      <c r="E100" s="202">
        <v>0</v>
      </c>
      <c r="F100" s="202">
        <v>0</v>
      </c>
      <c r="G100" s="202">
        <v>0</v>
      </c>
      <c r="H100" s="202">
        <v>500</v>
      </c>
      <c r="I100" s="202">
        <v>0</v>
      </c>
      <c r="J100" s="202">
        <v>0</v>
      </c>
    </row>
    <row r="101" spans="1:10" ht="21" customHeight="1" x14ac:dyDescent="0.25">
      <c r="A101" s="357"/>
      <c r="B101" s="351"/>
      <c r="C101" s="202" t="s">
        <v>297</v>
      </c>
      <c r="D101" s="202">
        <f t="shared" si="50"/>
        <v>500</v>
      </c>
      <c r="E101" s="202">
        <v>0</v>
      </c>
      <c r="F101" s="202">
        <v>0</v>
      </c>
      <c r="G101" s="202">
        <v>0</v>
      </c>
      <c r="H101" s="202">
        <v>500</v>
      </c>
      <c r="I101" s="202">
        <v>0</v>
      </c>
      <c r="J101" s="202">
        <v>0</v>
      </c>
    </row>
    <row r="102" spans="1:10" ht="21" customHeight="1" x14ac:dyDescent="0.25">
      <c r="A102" s="357"/>
      <c r="B102" s="351"/>
      <c r="C102" s="202" t="s">
        <v>298</v>
      </c>
      <c r="D102" s="202">
        <f>SUM(E102:H102)</f>
        <v>500</v>
      </c>
      <c r="E102" s="202">
        <v>0</v>
      </c>
      <c r="F102" s="202">
        <v>0</v>
      </c>
      <c r="G102" s="202">
        <v>0</v>
      </c>
      <c r="H102" s="202">
        <v>500</v>
      </c>
      <c r="I102" s="202">
        <v>0</v>
      </c>
      <c r="J102" s="202">
        <v>0</v>
      </c>
    </row>
    <row r="103" spans="1:10" ht="21" customHeight="1" x14ac:dyDescent="0.25">
      <c r="A103" s="357"/>
      <c r="B103" s="351"/>
      <c r="C103" s="202" t="s">
        <v>308</v>
      </c>
      <c r="D103" s="202">
        <f>SUM(E103:H103)</f>
        <v>500</v>
      </c>
      <c r="E103" s="202">
        <v>0</v>
      </c>
      <c r="F103" s="202">
        <v>0</v>
      </c>
      <c r="G103" s="202">
        <v>0</v>
      </c>
      <c r="H103" s="202">
        <v>500</v>
      </c>
      <c r="I103" s="202">
        <v>0</v>
      </c>
      <c r="J103" s="202">
        <v>0</v>
      </c>
    </row>
    <row r="104" spans="1:10" ht="33.75" customHeight="1" x14ac:dyDescent="0.25">
      <c r="A104" s="357"/>
      <c r="B104" s="351"/>
      <c r="C104" s="202" t="s">
        <v>309</v>
      </c>
      <c r="D104" s="202">
        <f>SUM(E104:H104)</f>
        <v>500</v>
      </c>
      <c r="E104" s="202">
        <v>0</v>
      </c>
      <c r="F104" s="202">
        <v>0</v>
      </c>
      <c r="G104" s="202">
        <v>0</v>
      </c>
      <c r="H104" s="202">
        <v>500</v>
      </c>
      <c r="I104" s="202">
        <v>0</v>
      </c>
      <c r="J104" s="202">
        <v>0</v>
      </c>
    </row>
    <row r="105" spans="1:10" ht="29.25" customHeight="1" x14ac:dyDescent="0.25">
      <c r="A105" s="358"/>
      <c r="B105" s="352"/>
      <c r="C105" s="202" t="s">
        <v>310</v>
      </c>
      <c r="D105" s="202">
        <f>SUM(E105:H105)</f>
        <v>500</v>
      </c>
      <c r="E105" s="202">
        <v>0</v>
      </c>
      <c r="F105" s="202">
        <v>0</v>
      </c>
      <c r="G105" s="202">
        <v>0</v>
      </c>
      <c r="H105" s="202">
        <v>500</v>
      </c>
      <c r="I105" s="202">
        <v>0</v>
      </c>
      <c r="J105" s="202">
        <v>0</v>
      </c>
    </row>
    <row r="106" spans="1:10" ht="21" customHeight="1" x14ac:dyDescent="0.25">
      <c r="A106" s="356" t="s">
        <v>351</v>
      </c>
      <c r="B106" s="350" t="s">
        <v>188</v>
      </c>
      <c r="C106" s="79" t="s">
        <v>307</v>
      </c>
      <c r="D106" s="79">
        <f>SUM(D107:D113)</f>
        <v>3230</v>
      </c>
      <c r="E106" s="79">
        <f t="shared" ref="E106:J106" si="51">SUM(E107:E113)</f>
        <v>0</v>
      </c>
      <c r="F106" s="79">
        <f t="shared" si="51"/>
        <v>0</v>
      </c>
      <c r="G106" s="79">
        <f t="shared" si="51"/>
        <v>0</v>
      </c>
      <c r="H106" s="79">
        <f t="shared" si="51"/>
        <v>3230</v>
      </c>
      <c r="I106" s="79">
        <f t="shared" ref="I106" si="52">SUM(I107:I113)</f>
        <v>0</v>
      </c>
      <c r="J106" s="79">
        <f t="shared" si="51"/>
        <v>0</v>
      </c>
    </row>
    <row r="107" spans="1:10" ht="21" customHeight="1" x14ac:dyDescent="0.25">
      <c r="A107" s="357"/>
      <c r="B107" s="351"/>
      <c r="C107" s="202" t="s">
        <v>66</v>
      </c>
      <c r="D107" s="202">
        <f t="shared" ref="D107:D109" si="53">SUM(E107:H107)</f>
        <v>680</v>
      </c>
      <c r="E107" s="202">
        <v>0</v>
      </c>
      <c r="F107" s="202">
        <v>0</v>
      </c>
      <c r="G107" s="202">
        <v>0</v>
      </c>
      <c r="H107" s="202">
        <f>425+255</f>
        <v>680</v>
      </c>
      <c r="I107" s="202">
        <v>0</v>
      </c>
      <c r="J107" s="202">
        <v>0</v>
      </c>
    </row>
    <row r="108" spans="1:10" ht="21" customHeight="1" x14ac:dyDescent="0.25">
      <c r="A108" s="357"/>
      <c r="B108" s="351"/>
      <c r="C108" s="202" t="s">
        <v>70</v>
      </c>
      <c r="D108" s="202">
        <f t="shared" si="53"/>
        <v>425</v>
      </c>
      <c r="E108" s="202">
        <v>0</v>
      </c>
      <c r="F108" s="202">
        <v>0</v>
      </c>
      <c r="G108" s="202">
        <v>0</v>
      </c>
      <c r="H108" s="202">
        <v>425</v>
      </c>
      <c r="I108" s="202">
        <v>0</v>
      </c>
      <c r="J108" s="202">
        <v>0</v>
      </c>
    </row>
    <row r="109" spans="1:10" ht="21" customHeight="1" x14ac:dyDescent="0.25">
      <c r="A109" s="357"/>
      <c r="B109" s="351"/>
      <c r="C109" s="202" t="s">
        <v>297</v>
      </c>
      <c r="D109" s="202">
        <f t="shared" si="53"/>
        <v>425</v>
      </c>
      <c r="E109" s="202">
        <v>0</v>
      </c>
      <c r="F109" s="202">
        <v>0</v>
      </c>
      <c r="G109" s="202">
        <v>0</v>
      </c>
      <c r="H109" s="202">
        <v>425</v>
      </c>
      <c r="I109" s="202">
        <v>0</v>
      </c>
      <c r="J109" s="202">
        <v>0</v>
      </c>
    </row>
    <row r="110" spans="1:10" ht="21" customHeight="1" x14ac:dyDescent="0.25">
      <c r="A110" s="357"/>
      <c r="B110" s="351"/>
      <c r="C110" s="202" t="s">
        <v>298</v>
      </c>
      <c r="D110" s="202">
        <f>SUM(E110:H110)</f>
        <v>425</v>
      </c>
      <c r="E110" s="202">
        <v>0</v>
      </c>
      <c r="F110" s="202">
        <v>0</v>
      </c>
      <c r="G110" s="202">
        <v>0</v>
      </c>
      <c r="H110" s="202">
        <v>425</v>
      </c>
      <c r="I110" s="202">
        <v>0</v>
      </c>
      <c r="J110" s="202">
        <v>0</v>
      </c>
    </row>
    <row r="111" spans="1:10" ht="21" customHeight="1" x14ac:dyDescent="0.25">
      <c r="A111" s="357"/>
      <c r="B111" s="351"/>
      <c r="C111" s="202" t="s">
        <v>308</v>
      </c>
      <c r="D111" s="202">
        <f>SUM(E111:H111)</f>
        <v>425</v>
      </c>
      <c r="E111" s="202">
        <v>0</v>
      </c>
      <c r="F111" s="202">
        <v>0</v>
      </c>
      <c r="G111" s="202">
        <v>0</v>
      </c>
      <c r="H111" s="202">
        <v>425</v>
      </c>
      <c r="I111" s="202">
        <v>0</v>
      </c>
      <c r="J111" s="202">
        <v>0</v>
      </c>
    </row>
    <row r="112" spans="1:10" ht="32.25" customHeight="1" x14ac:dyDescent="0.25">
      <c r="A112" s="357"/>
      <c r="B112" s="351"/>
      <c r="C112" s="202" t="s">
        <v>309</v>
      </c>
      <c r="D112" s="202">
        <f>SUM(E112:H112)</f>
        <v>425</v>
      </c>
      <c r="E112" s="202">
        <v>0</v>
      </c>
      <c r="F112" s="202">
        <v>0</v>
      </c>
      <c r="G112" s="202">
        <v>0</v>
      </c>
      <c r="H112" s="202">
        <v>425</v>
      </c>
      <c r="I112" s="202">
        <v>0</v>
      </c>
      <c r="J112" s="202">
        <v>0</v>
      </c>
    </row>
    <row r="113" spans="1:10" ht="33" customHeight="1" x14ac:dyDescent="0.25">
      <c r="A113" s="358"/>
      <c r="B113" s="352"/>
      <c r="C113" s="202" t="s">
        <v>310</v>
      </c>
      <c r="D113" s="202">
        <f>SUM(E113:H113)</f>
        <v>425</v>
      </c>
      <c r="E113" s="202">
        <v>0</v>
      </c>
      <c r="F113" s="202">
        <v>0</v>
      </c>
      <c r="G113" s="202">
        <v>0</v>
      </c>
      <c r="H113" s="202">
        <v>425</v>
      </c>
      <c r="I113" s="202">
        <v>0</v>
      </c>
      <c r="J113" s="202">
        <v>0</v>
      </c>
    </row>
    <row r="114" spans="1:10" ht="21" customHeight="1" x14ac:dyDescent="0.25">
      <c r="A114" s="356" t="s">
        <v>31</v>
      </c>
      <c r="B114" s="350" t="s">
        <v>189</v>
      </c>
      <c r="C114" s="79" t="s">
        <v>307</v>
      </c>
      <c r="D114" s="79">
        <f>SUM(D115:D121)</f>
        <v>4160</v>
      </c>
      <c r="E114" s="79">
        <f t="shared" ref="E114:J114" si="54">SUM(E115:E121)</f>
        <v>0</v>
      </c>
      <c r="F114" s="79">
        <f t="shared" si="54"/>
        <v>0</v>
      </c>
      <c r="G114" s="79">
        <f t="shared" si="54"/>
        <v>0</v>
      </c>
      <c r="H114" s="79">
        <f t="shared" si="54"/>
        <v>4160</v>
      </c>
      <c r="I114" s="79">
        <f t="shared" ref="I114" si="55">SUM(I115:I121)</f>
        <v>0</v>
      </c>
      <c r="J114" s="79">
        <f t="shared" si="54"/>
        <v>0</v>
      </c>
    </row>
    <row r="115" spans="1:10" ht="21" customHeight="1" x14ac:dyDescent="0.25">
      <c r="A115" s="357"/>
      <c r="B115" s="351"/>
      <c r="C115" s="202" t="s">
        <v>66</v>
      </c>
      <c r="D115" s="202">
        <f t="shared" ref="D115:D117" si="56">SUM(E115:H115)</f>
        <v>610</v>
      </c>
      <c r="E115" s="202">
        <v>0</v>
      </c>
      <c r="F115" s="202">
        <v>0</v>
      </c>
      <c r="G115" s="202">
        <v>0</v>
      </c>
      <c r="H115" s="202">
        <f>670+260-160-160</f>
        <v>610</v>
      </c>
      <c r="I115" s="202">
        <v>0</v>
      </c>
      <c r="J115" s="202">
        <v>0</v>
      </c>
    </row>
    <row r="116" spans="1:10" ht="21" customHeight="1" x14ac:dyDescent="0.25">
      <c r="A116" s="357"/>
      <c r="B116" s="351"/>
      <c r="C116" s="202" t="s">
        <v>70</v>
      </c>
      <c r="D116" s="202">
        <f t="shared" si="56"/>
        <v>300</v>
      </c>
      <c r="E116" s="202">
        <v>0</v>
      </c>
      <c r="F116" s="202">
        <v>0</v>
      </c>
      <c r="G116" s="202">
        <v>0</v>
      </c>
      <c r="H116" s="202">
        <v>300</v>
      </c>
      <c r="I116" s="202">
        <v>0</v>
      </c>
      <c r="J116" s="202">
        <v>0</v>
      </c>
    </row>
    <row r="117" spans="1:10" ht="21" customHeight="1" x14ac:dyDescent="0.25">
      <c r="A117" s="357"/>
      <c r="B117" s="351"/>
      <c r="C117" s="202" t="s">
        <v>297</v>
      </c>
      <c r="D117" s="202">
        <f t="shared" si="56"/>
        <v>650</v>
      </c>
      <c r="E117" s="202">
        <v>0</v>
      </c>
      <c r="F117" s="202">
        <v>0</v>
      </c>
      <c r="G117" s="202">
        <v>0</v>
      </c>
      <c r="H117" s="202">
        <v>650</v>
      </c>
      <c r="I117" s="202">
        <v>0</v>
      </c>
      <c r="J117" s="202">
        <v>0</v>
      </c>
    </row>
    <row r="118" spans="1:10" ht="21" customHeight="1" x14ac:dyDescent="0.25">
      <c r="A118" s="357"/>
      <c r="B118" s="351"/>
      <c r="C118" s="202" t="s">
        <v>298</v>
      </c>
      <c r="D118" s="202">
        <f>SUM(E118:H118)</f>
        <v>650</v>
      </c>
      <c r="E118" s="202">
        <v>0</v>
      </c>
      <c r="F118" s="202">
        <v>0</v>
      </c>
      <c r="G118" s="202">
        <v>0</v>
      </c>
      <c r="H118" s="202">
        <v>650</v>
      </c>
      <c r="I118" s="202">
        <v>0</v>
      </c>
      <c r="J118" s="202">
        <v>0</v>
      </c>
    </row>
    <row r="119" spans="1:10" ht="21" customHeight="1" x14ac:dyDescent="0.25">
      <c r="A119" s="357"/>
      <c r="B119" s="351"/>
      <c r="C119" s="79" t="s">
        <v>308</v>
      </c>
      <c r="D119" s="202">
        <f>SUM(E119:H119)</f>
        <v>650</v>
      </c>
      <c r="E119" s="202">
        <v>0</v>
      </c>
      <c r="F119" s="202">
        <v>0</v>
      </c>
      <c r="G119" s="202">
        <v>0</v>
      </c>
      <c r="H119" s="202">
        <v>650</v>
      </c>
      <c r="I119" s="202">
        <v>0</v>
      </c>
      <c r="J119" s="202">
        <v>0</v>
      </c>
    </row>
    <row r="120" spans="1:10" ht="29.25" customHeight="1" x14ac:dyDescent="0.25">
      <c r="A120" s="357"/>
      <c r="B120" s="351"/>
      <c r="C120" s="202" t="s">
        <v>309</v>
      </c>
      <c r="D120" s="202">
        <f>SUM(E120:H120)</f>
        <v>650</v>
      </c>
      <c r="E120" s="202">
        <v>0</v>
      </c>
      <c r="F120" s="202">
        <v>0</v>
      </c>
      <c r="G120" s="202">
        <v>0</v>
      </c>
      <c r="H120" s="202">
        <v>650</v>
      </c>
      <c r="I120" s="202">
        <v>0</v>
      </c>
      <c r="J120" s="202">
        <v>0</v>
      </c>
    </row>
    <row r="121" spans="1:10" ht="30.75" customHeight="1" x14ac:dyDescent="0.25">
      <c r="A121" s="358"/>
      <c r="B121" s="352"/>
      <c r="C121" s="202" t="s">
        <v>310</v>
      </c>
      <c r="D121" s="202">
        <f>SUM(E121:H121)</f>
        <v>650</v>
      </c>
      <c r="E121" s="202">
        <v>0</v>
      </c>
      <c r="F121" s="202">
        <v>0</v>
      </c>
      <c r="G121" s="202">
        <v>0</v>
      </c>
      <c r="H121" s="202">
        <v>650</v>
      </c>
      <c r="I121" s="202">
        <v>0</v>
      </c>
      <c r="J121" s="202">
        <v>0</v>
      </c>
    </row>
    <row r="122" spans="1:10" ht="21" customHeight="1" x14ac:dyDescent="0.25">
      <c r="A122" s="356" t="s">
        <v>662</v>
      </c>
      <c r="B122" s="350" t="s">
        <v>30</v>
      </c>
      <c r="C122" s="79" t="s">
        <v>307</v>
      </c>
      <c r="D122" s="79">
        <f>SUM(D123:D129)</f>
        <v>2762.3</v>
      </c>
      <c r="E122" s="79">
        <f t="shared" ref="E122:J122" si="57">SUM(E123:E129)</f>
        <v>0</v>
      </c>
      <c r="F122" s="79">
        <f t="shared" si="57"/>
        <v>0</v>
      </c>
      <c r="G122" s="79">
        <f t="shared" si="57"/>
        <v>0</v>
      </c>
      <c r="H122" s="79">
        <f t="shared" si="57"/>
        <v>2762.3</v>
      </c>
      <c r="I122" s="79">
        <f t="shared" ref="I122" si="58">SUM(I123:I129)</f>
        <v>0</v>
      </c>
      <c r="J122" s="79">
        <f t="shared" si="57"/>
        <v>0</v>
      </c>
    </row>
    <row r="123" spans="1:10" ht="21" customHeight="1" x14ac:dyDescent="0.25">
      <c r="A123" s="357"/>
      <c r="B123" s="351"/>
      <c r="C123" s="202" t="s">
        <v>66</v>
      </c>
      <c r="D123" s="202">
        <f>SUM(E123:J123)</f>
        <v>2762.3</v>
      </c>
      <c r="E123" s="202">
        <v>0</v>
      </c>
      <c r="F123" s="202">
        <v>0</v>
      </c>
      <c r="G123" s="202">
        <v>0</v>
      </c>
      <c r="H123" s="202">
        <f>867.3+1445+160+290</f>
        <v>2762.3</v>
      </c>
      <c r="I123" s="202">
        <v>0</v>
      </c>
      <c r="J123" s="202">
        <v>0</v>
      </c>
    </row>
    <row r="124" spans="1:10" ht="21" customHeight="1" x14ac:dyDescent="0.25">
      <c r="A124" s="357"/>
      <c r="B124" s="351"/>
      <c r="C124" s="202" t="s">
        <v>70</v>
      </c>
      <c r="D124" s="202">
        <f t="shared" ref="D124:D129" si="59">SUM(E124:J124)</f>
        <v>0</v>
      </c>
      <c r="E124" s="202">
        <v>0</v>
      </c>
      <c r="F124" s="202">
        <v>0</v>
      </c>
      <c r="G124" s="202">
        <v>0</v>
      </c>
      <c r="H124" s="202">
        <v>0</v>
      </c>
      <c r="I124" s="202">
        <v>0</v>
      </c>
      <c r="J124" s="202">
        <v>0</v>
      </c>
    </row>
    <row r="125" spans="1:10" ht="21" customHeight="1" x14ac:dyDescent="0.25">
      <c r="A125" s="357"/>
      <c r="B125" s="351"/>
      <c r="C125" s="202" t="s">
        <v>297</v>
      </c>
      <c r="D125" s="202">
        <f t="shared" si="59"/>
        <v>0</v>
      </c>
      <c r="E125" s="202">
        <v>0</v>
      </c>
      <c r="F125" s="202">
        <v>0</v>
      </c>
      <c r="G125" s="202">
        <v>0</v>
      </c>
      <c r="H125" s="202">
        <v>0</v>
      </c>
      <c r="I125" s="202">
        <v>0</v>
      </c>
      <c r="J125" s="202">
        <v>0</v>
      </c>
    </row>
    <row r="126" spans="1:10" ht="21" customHeight="1" x14ac:dyDescent="0.25">
      <c r="A126" s="357"/>
      <c r="B126" s="351"/>
      <c r="C126" s="202" t="s">
        <v>298</v>
      </c>
      <c r="D126" s="202">
        <f t="shared" si="59"/>
        <v>0</v>
      </c>
      <c r="E126" s="202">
        <v>0</v>
      </c>
      <c r="F126" s="202">
        <v>0</v>
      </c>
      <c r="G126" s="202">
        <v>0</v>
      </c>
      <c r="H126" s="202">
        <v>0</v>
      </c>
      <c r="I126" s="202">
        <v>0</v>
      </c>
      <c r="J126" s="202">
        <v>0</v>
      </c>
    </row>
    <row r="127" spans="1:10" ht="21" customHeight="1" x14ac:dyDescent="0.25">
      <c r="A127" s="357"/>
      <c r="B127" s="351"/>
      <c r="C127" s="202" t="s">
        <v>308</v>
      </c>
      <c r="D127" s="202">
        <f t="shared" si="59"/>
        <v>0</v>
      </c>
      <c r="E127" s="202">
        <v>0</v>
      </c>
      <c r="F127" s="202">
        <v>0</v>
      </c>
      <c r="G127" s="202">
        <v>0</v>
      </c>
      <c r="H127" s="202">
        <v>0</v>
      </c>
      <c r="I127" s="202">
        <v>0</v>
      </c>
      <c r="J127" s="202">
        <v>0</v>
      </c>
    </row>
    <row r="128" spans="1:10" ht="30.75" customHeight="1" x14ac:dyDescent="0.25">
      <c r="A128" s="357"/>
      <c r="B128" s="351"/>
      <c r="C128" s="202" t="s">
        <v>309</v>
      </c>
      <c r="D128" s="202">
        <f t="shared" si="59"/>
        <v>0</v>
      </c>
      <c r="E128" s="202">
        <v>0</v>
      </c>
      <c r="F128" s="202">
        <v>0</v>
      </c>
      <c r="G128" s="202">
        <v>0</v>
      </c>
      <c r="H128" s="202">
        <v>0</v>
      </c>
      <c r="I128" s="202">
        <v>0</v>
      </c>
      <c r="J128" s="202">
        <v>0</v>
      </c>
    </row>
    <row r="129" spans="1:11" ht="32.25" customHeight="1" x14ac:dyDescent="0.25">
      <c r="A129" s="358"/>
      <c r="B129" s="352"/>
      <c r="C129" s="202" t="s">
        <v>310</v>
      </c>
      <c r="D129" s="202">
        <f t="shared" si="59"/>
        <v>0</v>
      </c>
      <c r="E129" s="202">
        <v>0</v>
      </c>
      <c r="F129" s="202">
        <v>0</v>
      </c>
      <c r="G129" s="202">
        <v>0</v>
      </c>
      <c r="H129" s="202">
        <v>0</v>
      </c>
      <c r="I129" s="202">
        <v>0</v>
      </c>
      <c r="J129" s="202">
        <v>0</v>
      </c>
    </row>
    <row r="130" spans="1:11" ht="21" customHeight="1" x14ac:dyDescent="0.25">
      <c r="A130" s="356" t="s">
        <v>383</v>
      </c>
      <c r="B130" s="350" t="s">
        <v>32</v>
      </c>
      <c r="C130" s="79" t="s">
        <v>307</v>
      </c>
      <c r="D130" s="79">
        <f>SUM(D131:D137)</f>
        <v>872.3</v>
      </c>
      <c r="E130" s="79">
        <f t="shared" ref="E130:J130" si="60">SUM(E131:E137)</f>
        <v>0</v>
      </c>
      <c r="F130" s="79">
        <f t="shared" si="60"/>
        <v>0</v>
      </c>
      <c r="G130" s="79">
        <f t="shared" si="60"/>
        <v>0</v>
      </c>
      <c r="H130" s="79">
        <f t="shared" si="60"/>
        <v>872.3</v>
      </c>
      <c r="I130" s="79">
        <f t="shared" ref="I130" si="61">SUM(I131:I137)</f>
        <v>0</v>
      </c>
      <c r="J130" s="79">
        <f t="shared" si="60"/>
        <v>0</v>
      </c>
    </row>
    <row r="131" spans="1:11" ht="21" customHeight="1" x14ac:dyDescent="0.25">
      <c r="A131" s="357"/>
      <c r="B131" s="351"/>
      <c r="C131" s="202" t="s">
        <v>66</v>
      </c>
      <c r="D131" s="202">
        <f>SUM(E131:J131)</f>
        <v>872.3</v>
      </c>
      <c r="E131" s="202">
        <v>0</v>
      </c>
      <c r="F131" s="202">
        <v>0</v>
      </c>
      <c r="G131" s="202">
        <v>0</v>
      </c>
      <c r="H131" s="202">
        <f>845.9+26.4</f>
        <v>872.3</v>
      </c>
      <c r="I131" s="202">
        <f>26.3-26.3</f>
        <v>0</v>
      </c>
      <c r="J131" s="202">
        <v>0</v>
      </c>
    </row>
    <row r="132" spans="1:11" ht="21" customHeight="1" x14ac:dyDescent="0.25">
      <c r="A132" s="357"/>
      <c r="B132" s="351"/>
      <c r="C132" s="202" t="s">
        <v>70</v>
      </c>
      <c r="D132" s="202">
        <f t="shared" ref="D132:D137" si="62">SUM(E132:J132)</f>
        <v>0</v>
      </c>
      <c r="E132" s="202">
        <v>0</v>
      </c>
      <c r="F132" s="202">
        <v>0</v>
      </c>
      <c r="G132" s="202">
        <v>0</v>
      </c>
      <c r="H132" s="202">
        <v>0</v>
      </c>
      <c r="I132" s="202">
        <v>0</v>
      </c>
      <c r="J132" s="202">
        <v>0</v>
      </c>
    </row>
    <row r="133" spans="1:11" ht="21" customHeight="1" x14ac:dyDescent="0.25">
      <c r="A133" s="357"/>
      <c r="B133" s="351"/>
      <c r="C133" s="202" t="s">
        <v>297</v>
      </c>
      <c r="D133" s="202">
        <f t="shared" si="62"/>
        <v>0</v>
      </c>
      <c r="E133" s="202">
        <v>0</v>
      </c>
      <c r="F133" s="202">
        <v>0</v>
      </c>
      <c r="G133" s="202">
        <v>0</v>
      </c>
      <c r="H133" s="202">
        <v>0</v>
      </c>
      <c r="I133" s="202">
        <v>0</v>
      </c>
      <c r="J133" s="202">
        <v>0</v>
      </c>
    </row>
    <row r="134" spans="1:11" ht="21" customHeight="1" x14ac:dyDescent="0.25">
      <c r="A134" s="357"/>
      <c r="B134" s="351"/>
      <c r="C134" s="202" t="s">
        <v>298</v>
      </c>
      <c r="D134" s="202">
        <f t="shared" si="62"/>
        <v>0</v>
      </c>
      <c r="E134" s="202">
        <v>0</v>
      </c>
      <c r="F134" s="202">
        <v>0</v>
      </c>
      <c r="G134" s="202">
        <v>0</v>
      </c>
      <c r="H134" s="202">
        <v>0</v>
      </c>
      <c r="I134" s="202">
        <v>0</v>
      </c>
      <c r="J134" s="202">
        <v>0</v>
      </c>
    </row>
    <row r="135" spans="1:11" ht="21" customHeight="1" x14ac:dyDescent="0.25">
      <c r="A135" s="357"/>
      <c r="B135" s="351"/>
      <c r="C135" s="202" t="s">
        <v>308</v>
      </c>
      <c r="D135" s="202">
        <f t="shared" si="62"/>
        <v>0</v>
      </c>
      <c r="E135" s="202">
        <v>0</v>
      </c>
      <c r="F135" s="202">
        <v>0</v>
      </c>
      <c r="G135" s="202">
        <v>0</v>
      </c>
      <c r="H135" s="202">
        <v>0</v>
      </c>
      <c r="I135" s="202">
        <v>0</v>
      </c>
      <c r="J135" s="202">
        <v>0</v>
      </c>
    </row>
    <row r="136" spans="1:11" ht="36.75" customHeight="1" x14ac:dyDescent="0.25">
      <c r="A136" s="357"/>
      <c r="B136" s="351"/>
      <c r="C136" s="202" t="s">
        <v>309</v>
      </c>
      <c r="D136" s="202">
        <f t="shared" si="62"/>
        <v>0</v>
      </c>
      <c r="E136" s="202">
        <v>0</v>
      </c>
      <c r="F136" s="202">
        <v>0</v>
      </c>
      <c r="G136" s="202">
        <v>0</v>
      </c>
      <c r="H136" s="202">
        <v>0</v>
      </c>
      <c r="I136" s="202">
        <v>0</v>
      </c>
      <c r="J136" s="202">
        <v>0</v>
      </c>
    </row>
    <row r="137" spans="1:11" ht="34.5" customHeight="1" x14ac:dyDescent="0.25">
      <c r="A137" s="358"/>
      <c r="B137" s="352"/>
      <c r="C137" s="202" t="s">
        <v>310</v>
      </c>
      <c r="D137" s="202">
        <f t="shared" si="62"/>
        <v>0</v>
      </c>
      <c r="E137" s="202">
        <v>0</v>
      </c>
      <c r="F137" s="202">
        <v>0</v>
      </c>
      <c r="G137" s="202">
        <v>0</v>
      </c>
      <c r="H137" s="202">
        <v>0</v>
      </c>
      <c r="I137" s="202">
        <v>0</v>
      </c>
      <c r="J137" s="202">
        <v>0</v>
      </c>
    </row>
    <row r="138" spans="1:11" ht="30.75" customHeight="1" x14ac:dyDescent="0.25">
      <c r="A138" s="199" t="s">
        <v>319</v>
      </c>
      <c r="B138" s="343" t="s">
        <v>313</v>
      </c>
      <c r="C138" s="344"/>
      <c r="D138" s="344"/>
      <c r="E138" s="344"/>
      <c r="F138" s="344"/>
      <c r="G138" s="344"/>
      <c r="H138" s="345"/>
      <c r="I138" s="187"/>
      <c r="J138" s="78"/>
    </row>
    <row r="139" spans="1:11" s="83" customFormat="1" ht="21" customHeight="1" x14ac:dyDescent="0.25">
      <c r="A139" s="356" t="s">
        <v>319</v>
      </c>
      <c r="B139" s="350" t="s">
        <v>314</v>
      </c>
      <c r="C139" s="79" t="s">
        <v>307</v>
      </c>
      <c r="D139" s="79">
        <f>SUM(D140:D146)</f>
        <v>460115.29999999993</v>
      </c>
      <c r="E139" s="79">
        <f t="shared" ref="E139:J139" si="63">SUM(E140:E146)</f>
        <v>0</v>
      </c>
      <c r="F139" s="79">
        <f t="shared" si="63"/>
        <v>0</v>
      </c>
      <c r="G139" s="79">
        <f t="shared" si="63"/>
        <v>0</v>
      </c>
      <c r="H139" s="79">
        <f>SUM(H140:H146)</f>
        <v>460115.29999999993</v>
      </c>
      <c r="I139" s="79">
        <f t="shared" ref="I139" si="64">SUM(I140:I146)</f>
        <v>0</v>
      </c>
      <c r="J139" s="79">
        <f t="shared" si="63"/>
        <v>0</v>
      </c>
      <c r="K139" s="82"/>
    </row>
    <row r="140" spans="1:11" s="83" customFormat="1" ht="21" customHeight="1" x14ac:dyDescent="0.25">
      <c r="A140" s="357"/>
      <c r="B140" s="351"/>
      <c r="C140" s="202" t="s">
        <v>66</v>
      </c>
      <c r="D140" s="202">
        <f t="shared" ref="D140:D142" si="65">SUM(E140:H140)</f>
        <v>57919.200000000004</v>
      </c>
      <c r="E140" s="202">
        <f>E148</f>
        <v>0</v>
      </c>
      <c r="F140" s="202">
        <f t="shared" ref="F140:J140" si="66">F148</f>
        <v>0</v>
      </c>
      <c r="G140" s="202">
        <f t="shared" si="66"/>
        <v>0</v>
      </c>
      <c r="H140" s="202">
        <f t="shared" si="66"/>
        <v>57919.200000000004</v>
      </c>
      <c r="I140" s="202">
        <f t="shared" ref="I140" si="67">I148</f>
        <v>0</v>
      </c>
      <c r="J140" s="202">
        <f t="shared" si="66"/>
        <v>0</v>
      </c>
      <c r="K140" s="82"/>
    </row>
    <row r="141" spans="1:11" s="83" customFormat="1" ht="21" customHeight="1" x14ac:dyDescent="0.25">
      <c r="A141" s="357"/>
      <c r="B141" s="351"/>
      <c r="C141" s="202" t="s">
        <v>70</v>
      </c>
      <c r="D141" s="202">
        <f t="shared" si="65"/>
        <v>72727.599999999991</v>
      </c>
      <c r="E141" s="202">
        <f t="shared" ref="E141" si="68">E149</f>
        <v>0</v>
      </c>
      <c r="F141" s="202">
        <f t="shared" ref="F141:J141" si="69">F149</f>
        <v>0</v>
      </c>
      <c r="G141" s="202">
        <f t="shared" si="69"/>
        <v>0</v>
      </c>
      <c r="H141" s="202">
        <f t="shared" si="69"/>
        <v>72727.599999999991</v>
      </c>
      <c r="I141" s="202">
        <f t="shared" ref="I141" si="70">I149</f>
        <v>0</v>
      </c>
      <c r="J141" s="202">
        <f t="shared" si="69"/>
        <v>0</v>
      </c>
      <c r="K141" s="82"/>
    </row>
    <row r="142" spans="1:11" s="83" customFormat="1" ht="21" customHeight="1" x14ac:dyDescent="0.25">
      <c r="A142" s="357"/>
      <c r="B142" s="351"/>
      <c r="C142" s="202" t="s">
        <v>297</v>
      </c>
      <c r="D142" s="202">
        <f t="shared" si="65"/>
        <v>65241.3</v>
      </c>
      <c r="E142" s="202">
        <f>E149</f>
        <v>0</v>
      </c>
      <c r="F142" s="202">
        <f t="shared" ref="F142:J142" si="71">F149</f>
        <v>0</v>
      </c>
      <c r="G142" s="202">
        <f t="shared" si="71"/>
        <v>0</v>
      </c>
      <c r="H142" s="202">
        <f>H150</f>
        <v>65241.3</v>
      </c>
      <c r="I142" s="202">
        <f t="shared" ref="I142" si="72">I149</f>
        <v>0</v>
      </c>
      <c r="J142" s="202">
        <f t="shared" si="71"/>
        <v>0</v>
      </c>
      <c r="K142" s="82"/>
    </row>
    <row r="143" spans="1:11" s="83" customFormat="1" ht="21" customHeight="1" x14ac:dyDescent="0.25">
      <c r="A143" s="357"/>
      <c r="B143" s="351"/>
      <c r="C143" s="202" t="s">
        <v>298</v>
      </c>
      <c r="D143" s="202">
        <f>SUM(E143:H143)</f>
        <v>66056.800000000003</v>
      </c>
      <c r="E143" s="202">
        <f t="shared" ref="E143:J143" si="73">E151</f>
        <v>0</v>
      </c>
      <c r="F143" s="202">
        <f t="shared" si="73"/>
        <v>0</v>
      </c>
      <c r="G143" s="202">
        <f t="shared" si="73"/>
        <v>0</v>
      </c>
      <c r="H143" s="202">
        <f t="shared" si="73"/>
        <v>66056.800000000003</v>
      </c>
      <c r="I143" s="202">
        <f t="shared" ref="I143" si="74">I151</f>
        <v>0</v>
      </c>
      <c r="J143" s="202">
        <f t="shared" si="73"/>
        <v>0</v>
      </c>
      <c r="K143" s="82"/>
    </row>
    <row r="144" spans="1:11" s="83" customFormat="1" ht="21" customHeight="1" x14ac:dyDescent="0.25">
      <c r="A144" s="357"/>
      <c r="B144" s="351"/>
      <c r="C144" s="202" t="s">
        <v>308</v>
      </c>
      <c r="D144" s="202">
        <f>SUM(E144:H144)</f>
        <v>66056.800000000003</v>
      </c>
      <c r="E144" s="202">
        <f t="shared" ref="E144:J144" si="75">E151</f>
        <v>0</v>
      </c>
      <c r="F144" s="202">
        <f t="shared" si="75"/>
        <v>0</v>
      </c>
      <c r="G144" s="202">
        <f t="shared" si="75"/>
        <v>0</v>
      </c>
      <c r="H144" s="202">
        <f t="shared" si="75"/>
        <v>66056.800000000003</v>
      </c>
      <c r="I144" s="202">
        <f t="shared" ref="I144" si="76">I151</f>
        <v>0</v>
      </c>
      <c r="J144" s="202">
        <f t="shared" si="75"/>
        <v>0</v>
      </c>
      <c r="K144" s="82"/>
    </row>
    <row r="145" spans="1:11" s="83" customFormat="1" ht="30.75" customHeight="1" x14ac:dyDescent="0.25">
      <c r="A145" s="357"/>
      <c r="B145" s="351"/>
      <c r="C145" s="202" t="s">
        <v>309</v>
      </c>
      <c r="D145" s="202">
        <f>SUM(E145:H145)</f>
        <v>66056.800000000003</v>
      </c>
      <c r="E145" s="202">
        <f t="shared" ref="E145:J145" si="77">E153</f>
        <v>0</v>
      </c>
      <c r="F145" s="202">
        <f t="shared" si="77"/>
        <v>0</v>
      </c>
      <c r="G145" s="202">
        <f t="shared" si="77"/>
        <v>0</v>
      </c>
      <c r="H145" s="202">
        <f t="shared" si="77"/>
        <v>66056.800000000003</v>
      </c>
      <c r="I145" s="202">
        <f t="shared" ref="I145" si="78">I153</f>
        <v>0</v>
      </c>
      <c r="J145" s="202">
        <f t="shared" si="77"/>
        <v>0</v>
      </c>
      <c r="K145" s="82"/>
    </row>
    <row r="146" spans="1:11" s="83" customFormat="1" ht="30" customHeight="1" x14ac:dyDescent="0.25">
      <c r="A146" s="358"/>
      <c r="B146" s="352"/>
      <c r="C146" s="202" t="s">
        <v>310</v>
      </c>
      <c r="D146" s="202">
        <f>SUM(E146:H146)</f>
        <v>66056.800000000003</v>
      </c>
      <c r="E146" s="202">
        <f t="shared" ref="E146:J146" si="79">E153</f>
        <v>0</v>
      </c>
      <c r="F146" s="202">
        <f t="shared" si="79"/>
        <v>0</v>
      </c>
      <c r="G146" s="202">
        <f t="shared" si="79"/>
        <v>0</v>
      </c>
      <c r="H146" s="202">
        <f t="shared" si="79"/>
        <v>66056.800000000003</v>
      </c>
      <c r="I146" s="202">
        <f t="shared" ref="I146" si="80">I153</f>
        <v>0</v>
      </c>
      <c r="J146" s="202">
        <f t="shared" si="79"/>
        <v>0</v>
      </c>
      <c r="K146" s="82"/>
    </row>
    <row r="147" spans="1:11" s="83" customFormat="1" ht="21" customHeight="1" x14ac:dyDescent="0.25">
      <c r="A147" s="356" t="s">
        <v>33</v>
      </c>
      <c r="B147" s="350" t="s">
        <v>182</v>
      </c>
      <c r="C147" s="79" t="s">
        <v>307</v>
      </c>
      <c r="D147" s="79">
        <f>SUM(D148:D154)</f>
        <v>460115.29999999993</v>
      </c>
      <c r="E147" s="79">
        <f t="shared" ref="E147:J147" si="81">SUM(E148:E154)</f>
        <v>0</v>
      </c>
      <c r="F147" s="79">
        <f t="shared" si="81"/>
        <v>0</v>
      </c>
      <c r="G147" s="79">
        <f t="shared" si="81"/>
        <v>0</v>
      </c>
      <c r="H147" s="79">
        <f>SUM(H148:H154)</f>
        <v>460115.29999999993</v>
      </c>
      <c r="I147" s="79">
        <f t="shared" ref="I147" si="82">SUM(I148:I154)</f>
        <v>0</v>
      </c>
      <c r="J147" s="79">
        <f t="shared" si="81"/>
        <v>0</v>
      </c>
      <c r="K147" s="82"/>
    </row>
    <row r="148" spans="1:11" s="83" customFormat="1" ht="21" customHeight="1" x14ac:dyDescent="0.25">
      <c r="A148" s="357"/>
      <c r="B148" s="351"/>
      <c r="C148" s="202" t="s">
        <v>66</v>
      </c>
      <c r="D148" s="202">
        <f>SUM(E148:J148)</f>
        <v>57919.200000000004</v>
      </c>
      <c r="E148" s="202">
        <v>0</v>
      </c>
      <c r="F148" s="202">
        <v>0</v>
      </c>
      <c r="G148" s="202">
        <v>0</v>
      </c>
      <c r="H148" s="202">
        <f>51184.4+4932.9+90+1711.9</f>
        <v>57919.200000000004</v>
      </c>
      <c r="I148" s="202">
        <v>0</v>
      </c>
      <c r="J148" s="202">
        <v>0</v>
      </c>
      <c r="K148" s="82"/>
    </row>
    <row r="149" spans="1:11" s="83" customFormat="1" ht="21" customHeight="1" x14ac:dyDescent="0.25">
      <c r="A149" s="357"/>
      <c r="B149" s="351"/>
      <c r="C149" s="202" t="s">
        <v>70</v>
      </c>
      <c r="D149" s="202">
        <f t="shared" ref="D149" si="83">SUM(E149:J149)</f>
        <v>72727.599999999991</v>
      </c>
      <c r="E149" s="202">
        <v>0</v>
      </c>
      <c r="F149" s="202">
        <v>0</v>
      </c>
      <c r="G149" s="202">
        <v>0</v>
      </c>
      <c r="H149" s="202">
        <f>68605.2+4122.4</f>
        <v>72727.599999999991</v>
      </c>
      <c r="I149" s="202">
        <v>0</v>
      </c>
      <c r="J149" s="202">
        <v>0</v>
      </c>
      <c r="K149" s="82"/>
    </row>
    <row r="150" spans="1:11" s="83" customFormat="1" ht="21" customHeight="1" x14ac:dyDescent="0.25">
      <c r="A150" s="357"/>
      <c r="B150" s="351"/>
      <c r="C150" s="202" t="s">
        <v>297</v>
      </c>
      <c r="D150" s="202">
        <f>SUM(E150:J150)</f>
        <v>65241.3</v>
      </c>
      <c r="E150" s="202">
        <v>0</v>
      </c>
      <c r="F150" s="202">
        <v>0</v>
      </c>
      <c r="G150" s="202">
        <v>0</v>
      </c>
      <c r="H150" s="202">
        <v>65241.3</v>
      </c>
      <c r="I150" s="202">
        <v>0</v>
      </c>
      <c r="J150" s="202">
        <v>0</v>
      </c>
      <c r="K150" s="82"/>
    </row>
    <row r="151" spans="1:11" s="83" customFormat="1" ht="21" customHeight="1" x14ac:dyDescent="0.25">
      <c r="A151" s="357"/>
      <c r="B151" s="351"/>
      <c r="C151" s="202" t="s">
        <v>298</v>
      </c>
      <c r="D151" s="202">
        <f>SUM(E151:H151)</f>
        <v>66056.800000000003</v>
      </c>
      <c r="E151" s="202">
        <v>0</v>
      </c>
      <c r="F151" s="202">
        <v>0</v>
      </c>
      <c r="G151" s="202">
        <v>0</v>
      </c>
      <c r="H151" s="202">
        <v>66056.800000000003</v>
      </c>
      <c r="I151" s="202">
        <v>0</v>
      </c>
      <c r="J151" s="202">
        <v>0</v>
      </c>
      <c r="K151" s="82"/>
    </row>
    <row r="152" spans="1:11" s="83" customFormat="1" ht="21" customHeight="1" x14ac:dyDescent="0.25">
      <c r="A152" s="357"/>
      <c r="B152" s="351"/>
      <c r="C152" s="202" t="s">
        <v>308</v>
      </c>
      <c r="D152" s="202">
        <f>SUM(E152:H152)</f>
        <v>66056.800000000003</v>
      </c>
      <c r="E152" s="202">
        <v>0</v>
      </c>
      <c r="F152" s="202">
        <v>0</v>
      </c>
      <c r="G152" s="202">
        <v>0</v>
      </c>
      <c r="H152" s="202">
        <v>66056.800000000003</v>
      </c>
      <c r="I152" s="202">
        <v>0</v>
      </c>
      <c r="J152" s="202">
        <v>0</v>
      </c>
      <c r="K152" s="82"/>
    </row>
    <row r="153" spans="1:11" s="83" customFormat="1" ht="36" customHeight="1" x14ac:dyDescent="0.25">
      <c r="A153" s="357"/>
      <c r="B153" s="351"/>
      <c r="C153" s="202" t="s">
        <v>309</v>
      </c>
      <c r="D153" s="202">
        <f>SUM(E153:H153)</f>
        <v>66056.800000000003</v>
      </c>
      <c r="E153" s="202">
        <v>0</v>
      </c>
      <c r="F153" s="202">
        <v>0</v>
      </c>
      <c r="G153" s="202">
        <v>0</v>
      </c>
      <c r="H153" s="202">
        <v>66056.800000000003</v>
      </c>
      <c r="I153" s="202">
        <v>0</v>
      </c>
      <c r="J153" s="202">
        <v>0</v>
      </c>
      <c r="K153" s="82"/>
    </row>
    <row r="154" spans="1:11" s="83" customFormat="1" ht="34.5" customHeight="1" x14ac:dyDescent="0.25">
      <c r="A154" s="358"/>
      <c r="B154" s="352"/>
      <c r="C154" s="202" t="s">
        <v>310</v>
      </c>
      <c r="D154" s="202">
        <f>SUM(E154:H154)</f>
        <v>66056.800000000003</v>
      </c>
      <c r="E154" s="202">
        <v>0</v>
      </c>
      <c r="F154" s="202">
        <v>0</v>
      </c>
      <c r="G154" s="202">
        <v>0</v>
      </c>
      <c r="H154" s="202">
        <v>66056.800000000003</v>
      </c>
      <c r="I154" s="202">
        <v>0</v>
      </c>
      <c r="J154" s="202">
        <v>0</v>
      </c>
      <c r="K154" s="82"/>
    </row>
    <row r="155" spans="1:11" ht="43.5" customHeight="1" x14ac:dyDescent="0.25">
      <c r="A155" s="199" t="s">
        <v>294</v>
      </c>
      <c r="B155" s="340" t="s">
        <v>358</v>
      </c>
      <c r="C155" s="341"/>
      <c r="D155" s="341"/>
      <c r="E155" s="341"/>
      <c r="F155" s="341"/>
      <c r="G155" s="341"/>
      <c r="H155" s="342"/>
      <c r="I155" s="187"/>
      <c r="J155" s="78"/>
    </row>
    <row r="156" spans="1:11" ht="21" customHeight="1" x14ac:dyDescent="0.25">
      <c r="A156" s="334" t="s">
        <v>294</v>
      </c>
      <c r="B156" s="350" t="s">
        <v>336</v>
      </c>
      <c r="C156" s="79" t="s">
        <v>307</v>
      </c>
      <c r="D156" s="79">
        <f>SUM(D157:D163)</f>
        <v>179579.7</v>
      </c>
      <c r="E156" s="79">
        <f t="shared" ref="E156:J156" si="84">SUM(E157:E163)</f>
        <v>0</v>
      </c>
      <c r="F156" s="79">
        <f t="shared" si="84"/>
        <v>0</v>
      </c>
      <c r="G156" s="79">
        <f t="shared" si="84"/>
        <v>0</v>
      </c>
      <c r="H156" s="79">
        <f>SUM(H157:H163)</f>
        <v>179579.7</v>
      </c>
      <c r="I156" s="79">
        <f t="shared" ref="I156" si="85">SUM(I157:I163)</f>
        <v>0</v>
      </c>
      <c r="J156" s="79">
        <f t="shared" si="84"/>
        <v>0</v>
      </c>
    </row>
    <row r="157" spans="1:11" ht="21" customHeight="1" x14ac:dyDescent="0.25">
      <c r="A157" s="335"/>
      <c r="B157" s="351"/>
      <c r="C157" s="202" t="s">
        <v>66</v>
      </c>
      <c r="D157" s="202">
        <f>SUM(E157:H157)</f>
        <v>25627.3</v>
      </c>
      <c r="E157" s="202">
        <f>E165+E173+E181+E189+E205</f>
        <v>0</v>
      </c>
      <c r="F157" s="202">
        <f t="shared" ref="F157:J157" si="86">F165+F173+F181+F189+F205</f>
        <v>0</v>
      </c>
      <c r="G157" s="202">
        <f t="shared" si="86"/>
        <v>0</v>
      </c>
      <c r="H157" s="202">
        <f>H165+H173+H181+H189+H205</f>
        <v>25627.3</v>
      </c>
      <c r="I157" s="202">
        <f t="shared" si="86"/>
        <v>0</v>
      </c>
      <c r="J157" s="202">
        <f t="shared" si="86"/>
        <v>0</v>
      </c>
    </row>
    <row r="158" spans="1:11" ht="21" customHeight="1" x14ac:dyDescent="0.25">
      <c r="A158" s="335"/>
      <c r="B158" s="351"/>
      <c r="C158" s="202" t="s">
        <v>70</v>
      </c>
      <c r="D158" s="202">
        <f t="shared" ref="D158:D159" si="87">SUM(E158:H158)</f>
        <v>26549.3</v>
      </c>
      <c r="E158" s="202">
        <f t="shared" ref="E158:J163" si="88">E166+E174+E182+E190+E206</f>
        <v>0</v>
      </c>
      <c r="F158" s="202">
        <f t="shared" si="88"/>
        <v>0</v>
      </c>
      <c r="G158" s="202">
        <f t="shared" si="88"/>
        <v>0</v>
      </c>
      <c r="H158" s="202">
        <f t="shared" si="88"/>
        <v>26549.3</v>
      </c>
      <c r="I158" s="202">
        <f t="shared" si="88"/>
        <v>0</v>
      </c>
      <c r="J158" s="202">
        <f t="shared" si="88"/>
        <v>0</v>
      </c>
    </row>
    <row r="159" spans="1:11" ht="21" customHeight="1" x14ac:dyDescent="0.25">
      <c r="A159" s="335"/>
      <c r="B159" s="351"/>
      <c r="C159" s="202" t="s">
        <v>297</v>
      </c>
      <c r="D159" s="202">
        <f t="shared" si="87"/>
        <v>25004</v>
      </c>
      <c r="E159" s="202">
        <f t="shared" si="88"/>
        <v>0</v>
      </c>
      <c r="F159" s="202">
        <f t="shared" si="88"/>
        <v>0</v>
      </c>
      <c r="G159" s="202">
        <f t="shared" si="88"/>
        <v>0</v>
      </c>
      <c r="H159" s="202">
        <f t="shared" si="88"/>
        <v>25004</v>
      </c>
      <c r="I159" s="202">
        <f t="shared" si="88"/>
        <v>0</v>
      </c>
      <c r="J159" s="202">
        <f t="shared" si="88"/>
        <v>0</v>
      </c>
    </row>
    <row r="160" spans="1:11" s="85" customFormat="1" ht="21" customHeight="1" x14ac:dyDescent="0.25">
      <c r="A160" s="335"/>
      <c r="B160" s="351"/>
      <c r="C160" s="202" t="s">
        <v>298</v>
      </c>
      <c r="D160" s="202">
        <f>SUM(E160:H160)</f>
        <v>25599.999999999996</v>
      </c>
      <c r="E160" s="202">
        <f t="shared" si="88"/>
        <v>0</v>
      </c>
      <c r="F160" s="202">
        <f t="shared" si="88"/>
        <v>0</v>
      </c>
      <c r="G160" s="202">
        <f t="shared" si="88"/>
        <v>0</v>
      </c>
      <c r="H160" s="202">
        <f t="shared" si="88"/>
        <v>25599.999999999996</v>
      </c>
      <c r="I160" s="202">
        <f t="shared" si="88"/>
        <v>0</v>
      </c>
      <c r="J160" s="202">
        <f t="shared" si="88"/>
        <v>0</v>
      </c>
      <c r="K160" s="84"/>
    </row>
    <row r="161" spans="1:10" ht="21" customHeight="1" x14ac:dyDescent="0.25">
      <c r="A161" s="335"/>
      <c r="B161" s="351"/>
      <c r="C161" s="79" t="s">
        <v>308</v>
      </c>
      <c r="D161" s="79">
        <f t="shared" ref="D161:D163" si="89">SUM(E161:H161)</f>
        <v>25599.699999999997</v>
      </c>
      <c r="E161" s="202">
        <f t="shared" si="88"/>
        <v>0</v>
      </c>
      <c r="F161" s="202">
        <f t="shared" si="88"/>
        <v>0</v>
      </c>
      <c r="G161" s="202">
        <f t="shared" si="88"/>
        <v>0</v>
      </c>
      <c r="H161" s="202">
        <f t="shared" si="88"/>
        <v>25599.699999999997</v>
      </c>
      <c r="I161" s="202">
        <f t="shared" si="88"/>
        <v>0</v>
      </c>
      <c r="J161" s="202">
        <f t="shared" si="88"/>
        <v>0</v>
      </c>
    </row>
    <row r="162" spans="1:10" ht="33.75" customHeight="1" x14ac:dyDescent="0.25">
      <c r="A162" s="335"/>
      <c r="B162" s="351"/>
      <c r="C162" s="202" t="s">
        <v>309</v>
      </c>
      <c r="D162" s="202">
        <f t="shared" si="89"/>
        <v>25599.699999999997</v>
      </c>
      <c r="E162" s="202">
        <f t="shared" si="88"/>
        <v>0</v>
      </c>
      <c r="F162" s="202">
        <f t="shared" si="88"/>
        <v>0</v>
      </c>
      <c r="G162" s="202">
        <f t="shared" si="88"/>
        <v>0</v>
      </c>
      <c r="H162" s="202">
        <f t="shared" si="88"/>
        <v>25599.699999999997</v>
      </c>
      <c r="I162" s="202">
        <f t="shared" si="88"/>
        <v>0</v>
      </c>
      <c r="J162" s="202">
        <f t="shared" si="88"/>
        <v>0</v>
      </c>
    </row>
    <row r="163" spans="1:10" ht="28.5" customHeight="1" x14ac:dyDescent="0.25">
      <c r="A163" s="336"/>
      <c r="B163" s="352"/>
      <c r="C163" s="202" t="s">
        <v>310</v>
      </c>
      <c r="D163" s="202">
        <f t="shared" si="89"/>
        <v>25599.699999999997</v>
      </c>
      <c r="E163" s="202">
        <f t="shared" si="88"/>
        <v>0</v>
      </c>
      <c r="F163" s="202">
        <f t="shared" si="88"/>
        <v>0</v>
      </c>
      <c r="G163" s="202">
        <f t="shared" si="88"/>
        <v>0</v>
      </c>
      <c r="H163" s="202">
        <f t="shared" si="88"/>
        <v>25599.699999999997</v>
      </c>
      <c r="I163" s="202">
        <f t="shared" si="88"/>
        <v>0</v>
      </c>
      <c r="J163" s="202">
        <f t="shared" si="88"/>
        <v>0</v>
      </c>
    </row>
    <row r="164" spans="1:10" ht="21" customHeight="1" x14ac:dyDescent="0.25">
      <c r="A164" s="334" t="s">
        <v>320</v>
      </c>
      <c r="B164" s="350" t="s">
        <v>34</v>
      </c>
      <c r="C164" s="79" t="s">
        <v>307</v>
      </c>
      <c r="D164" s="79">
        <f t="shared" ref="D164:J164" si="90">SUM(D165:D171)</f>
        <v>10270</v>
      </c>
      <c r="E164" s="79">
        <f t="shared" si="90"/>
        <v>0</v>
      </c>
      <c r="F164" s="79">
        <f t="shared" si="90"/>
        <v>0</v>
      </c>
      <c r="G164" s="79">
        <f t="shared" si="90"/>
        <v>0</v>
      </c>
      <c r="H164" s="86">
        <f t="shared" ref="H164" si="91">H172+H180+H188</f>
        <v>168946.30000000002</v>
      </c>
      <c r="I164" s="86">
        <f t="shared" ref="I164" si="92">SUM(I165:I171)</f>
        <v>0</v>
      </c>
      <c r="J164" s="79">
        <f t="shared" si="90"/>
        <v>0</v>
      </c>
    </row>
    <row r="165" spans="1:10" ht="21" customHeight="1" x14ac:dyDescent="0.25">
      <c r="A165" s="335"/>
      <c r="B165" s="351"/>
      <c r="C165" s="202" t="s">
        <v>66</v>
      </c>
      <c r="D165" s="202">
        <f>SUM(E165:H165)</f>
        <v>1870</v>
      </c>
      <c r="E165" s="202">
        <v>0</v>
      </c>
      <c r="F165" s="86">
        <v>0</v>
      </c>
      <c r="G165" s="86">
        <v>0</v>
      </c>
      <c r="H165" s="86">
        <v>1870</v>
      </c>
      <c r="I165" s="86">
        <v>0</v>
      </c>
      <c r="J165" s="202">
        <v>0</v>
      </c>
    </row>
    <row r="166" spans="1:10" ht="21" customHeight="1" x14ac:dyDescent="0.25">
      <c r="A166" s="335"/>
      <c r="B166" s="351"/>
      <c r="C166" s="202" t="s">
        <v>70</v>
      </c>
      <c r="D166" s="202">
        <f t="shared" ref="D166:D171" si="93">SUM(E166:H166)</f>
        <v>1400</v>
      </c>
      <c r="E166" s="202">
        <v>0</v>
      </c>
      <c r="F166" s="86">
        <v>0</v>
      </c>
      <c r="G166" s="86">
        <v>0</v>
      </c>
      <c r="H166" s="86">
        <v>1400</v>
      </c>
      <c r="I166" s="86">
        <v>0</v>
      </c>
      <c r="J166" s="202">
        <v>0</v>
      </c>
    </row>
    <row r="167" spans="1:10" ht="21" customHeight="1" x14ac:dyDescent="0.25">
      <c r="A167" s="335"/>
      <c r="B167" s="351"/>
      <c r="C167" s="202" t="s">
        <v>297</v>
      </c>
      <c r="D167" s="202">
        <f t="shared" si="93"/>
        <v>1400</v>
      </c>
      <c r="E167" s="202">
        <v>0</v>
      </c>
      <c r="F167" s="86">
        <v>0</v>
      </c>
      <c r="G167" s="86">
        <v>0</v>
      </c>
      <c r="H167" s="86">
        <v>1400</v>
      </c>
      <c r="I167" s="86">
        <v>0</v>
      </c>
      <c r="J167" s="202">
        <v>0</v>
      </c>
    </row>
    <row r="168" spans="1:10" ht="21" customHeight="1" x14ac:dyDescent="0.25">
      <c r="A168" s="335"/>
      <c r="B168" s="351"/>
      <c r="C168" s="202" t="s">
        <v>298</v>
      </c>
      <c r="D168" s="202">
        <f t="shared" si="93"/>
        <v>1400</v>
      </c>
      <c r="E168" s="202">
        <v>0</v>
      </c>
      <c r="F168" s="86">
        <v>0</v>
      </c>
      <c r="G168" s="86">
        <v>0</v>
      </c>
      <c r="H168" s="202">
        <v>1400</v>
      </c>
      <c r="I168" s="202">
        <v>0</v>
      </c>
      <c r="J168" s="202">
        <v>0</v>
      </c>
    </row>
    <row r="169" spans="1:10" ht="21" customHeight="1" x14ac:dyDescent="0.25">
      <c r="A169" s="335"/>
      <c r="B169" s="351"/>
      <c r="C169" s="202" t="s">
        <v>308</v>
      </c>
      <c r="D169" s="202">
        <f t="shared" si="93"/>
        <v>1400</v>
      </c>
      <c r="E169" s="202">
        <v>0</v>
      </c>
      <c r="F169" s="86">
        <v>0</v>
      </c>
      <c r="G169" s="86">
        <v>0</v>
      </c>
      <c r="H169" s="202">
        <v>1400</v>
      </c>
      <c r="I169" s="202">
        <v>0</v>
      </c>
      <c r="J169" s="202">
        <v>0</v>
      </c>
    </row>
    <row r="170" spans="1:10" ht="34.5" customHeight="1" x14ac:dyDescent="0.25">
      <c r="A170" s="335"/>
      <c r="B170" s="351"/>
      <c r="C170" s="202" t="s">
        <v>309</v>
      </c>
      <c r="D170" s="202">
        <f t="shared" si="93"/>
        <v>1400</v>
      </c>
      <c r="E170" s="202">
        <v>0</v>
      </c>
      <c r="F170" s="86">
        <v>0</v>
      </c>
      <c r="G170" s="86">
        <v>0</v>
      </c>
      <c r="H170" s="202">
        <v>1400</v>
      </c>
      <c r="I170" s="202">
        <v>0</v>
      </c>
      <c r="J170" s="202">
        <v>0</v>
      </c>
    </row>
    <row r="171" spans="1:10" ht="33" customHeight="1" x14ac:dyDescent="0.25">
      <c r="A171" s="336"/>
      <c r="B171" s="352"/>
      <c r="C171" s="202" t="s">
        <v>310</v>
      </c>
      <c r="D171" s="202">
        <f t="shared" si="93"/>
        <v>1400</v>
      </c>
      <c r="E171" s="202">
        <v>0</v>
      </c>
      <c r="F171" s="86">
        <v>0</v>
      </c>
      <c r="G171" s="86">
        <v>0</v>
      </c>
      <c r="H171" s="202">
        <v>1400</v>
      </c>
      <c r="I171" s="202">
        <v>0</v>
      </c>
      <c r="J171" s="202">
        <v>0</v>
      </c>
    </row>
    <row r="172" spans="1:10" ht="21" customHeight="1" x14ac:dyDescent="0.25">
      <c r="A172" s="334" t="s">
        <v>337</v>
      </c>
      <c r="B172" s="350" t="s">
        <v>35</v>
      </c>
      <c r="C172" s="79" t="s">
        <v>307</v>
      </c>
      <c r="D172" s="79">
        <f t="shared" ref="D172:J172" si="94">SUM(D173:D179)</f>
        <v>160769.60000000001</v>
      </c>
      <c r="E172" s="79">
        <f t="shared" si="94"/>
        <v>0</v>
      </c>
      <c r="F172" s="79">
        <f t="shared" si="94"/>
        <v>0</v>
      </c>
      <c r="G172" s="79">
        <f t="shared" si="94"/>
        <v>0</v>
      </c>
      <c r="H172" s="79">
        <f t="shared" si="94"/>
        <v>160769.60000000001</v>
      </c>
      <c r="I172" s="79">
        <f t="shared" ref="I172" si="95">SUM(I173:I179)</f>
        <v>0</v>
      </c>
      <c r="J172" s="79">
        <f t="shared" si="94"/>
        <v>0</v>
      </c>
    </row>
    <row r="173" spans="1:10" ht="21" customHeight="1" x14ac:dyDescent="0.25">
      <c r="A173" s="335"/>
      <c r="B173" s="351"/>
      <c r="C173" s="202" t="s">
        <v>66</v>
      </c>
      <c r="D173" s="202">
        <f t="shared" ref="D173:D175" si="96">SUM(E173:H173)</f>
        <v>22225.8</v>
      </c>
      <c r="E173" s="202">
        <v>0</v>
      </c>
      <c r="F173" s="86">
        <v>0</v>
      </c>
      <c r="G173" s="86">
        <v>0</v>
      </c>
      <c r="H173" s="202">
        <f>21204.1+521.7+500</f>
        <v>22225.8</v>
      </c>
      <c r="I173" s="202">
        <v>0</v>
      </c>
      <c r="J173" s="202">
        <v>0</v>
      </c>
    </row>
    <row r="174" spans="1:10" ht="21" customHeight="1" x14ac:dyDescent="0.25">
      <c r="A174" s="335"/>
      <c r="B174" s="351"/>
      <c r="C174" s="202" t="s">
        <v>70</v>
      </c>
      <c r="D174" s="202">
        <f t="shared" si="96"/>
        <v>23981.200000000001</v>
      </c>
      <c r="E174" s="202">
        <v>0</v>
      </c>
      <c r="F174" s="86">
        <v>0</v>
      </c>
      <c r="G174" s="86">
        <v>0</v>
      </c>
      <c r="H174" s="202">
        <v>23981.200000000001</v>
      </c>
      <c r="I174" s="202">
        <v>0</v>
      </c>
      <c r="J174" s="202">
        <v>0</v>
      </c>
    </row>
    <row r="175" spans="1:10" ht="21" customHeight="1" x14ac:dyDescent="0.25">
      <c r="A175" s="335"/>
      <c r="B175" s="351"/>
      <c r="C175" s="202" t="s">
        <v>297</v>
      </c>
      <c r="D175" s="202">
        <f t="shared" si="96"/>
        <v>22435.9</v>
      </c>
      <c r="E175" s="202">
        <v>0</v>
      </c>
      <c r="F175" s="86">
        <v>0</v>
      </c>
      <c r="G175" s="86">
        <v>0</v>
      </c>
      <c r="H175" s="202">
        <v>22435.9</v>
      </c>
      <c r="I175" s="202">
        <v>0</v>
      </c>
      <c r="J175" s="202">
        <v>0</v>
      </c>
    </row>
    <row r="176" spans="1:10" ht="21" customHeight="1" x14ac:dyDescent="0.25">
      <c r="A176" s="335"/>
      <c r="B176" s="351"/>
      <c r="C176" s="202" t="s">
        <v>298</v>
      </c>
      <c r="D176" s="202">
        <f>SUM(E176:H176)</f>
        <v>23031.899999999998</v>
      </c>
      <c r="E176" s="202">
        <v>0</v>
      </c>
      <c r="F176" s="86">
        <v>0</v>
      </c>
      <c r="G176" s="86">
        <v>0</v>
      </c>
      <c r="H176" s="202">
        <f>23031.6+0.3</f>
        <v>23031.899999999998</v>
      </c>
      <c r="I176" s="202">
        <v>0</v>
      </c>
      <c r="J176" s="202">
        <v>0</v>
      </c>
    </row>
    <row r="177" spans="1:10" ht="21" customHeight="1" x14ac:dyDescent="0.25">
      <c r="A177" s="335"/>
      <c r="B177" s="351"/>
      <c r="C177" s="202" t="s">
        <v>308</v>
      </c>
      <c r="D177" s="202">
        <f>SUM(E177:H177)</f>
        <v>23031.599999999999</v>
      </c>
      <c r="E177" s="202">
        <v>0</v>
      </c>
      <c r="F177" s="86">
        <v>0</v>
      </c>
      <c r="G177" s="86">
        <v>0</v>
      </c>
      <c r="H177" s="202">
        <v>23031.599999999999</v>
      </c>
      <c r="I177" s="202">
        <v>0</v>
      </c>
      <c r="J177" s="202">
        <v>0</v>
      </c>
    </row>
    <row r="178" spans="1:10" ht="37.5" customHeight="1" x14ac:dyDescent="0.25">
      <c r="A178" s="335"/>
      <c r="B178" s="351"/>
      <c r="C178" s="202" t="s">
        <v>309</v>
      </c>
      <c r="D178" s="202">
        <f>SUM(E178:H178)</f>
        <v>23031.599999999999</v>
      </c>
      <c r="E178" s="202">
        <v>0</v>
      </c>
      <c r="F178" s="86">
        <v>0</v>
      </c>
      <c r="G178" s="86">
        <v>0</v>
      </c>
      <c r="H178" s="202">
        <v>23031.599999999999</v>
      </c>
      <c r="I178" s="202">
        <v>0</v>
      </c>
      <c r="J178" s="202">
        <v>0</v>
      </c>
    </row>
    <row r="179" spans="1:10" ht="36.75" customHeight="1" x14ac:dyDescent="0.25">
      <c r="A179" s="336"/>
      <c r="B179" s="352"/>
      <c r="C179" s="202" t="s">
        <v>310</v>
      </c>
      <c r="D179" s="202">
        <f>SUM(E179:H179)</f>
        <v>23031.599999999999</v>
      </c>
      <c r="E179" s="202">
        <v>0</v>
      </c>
      <c r="F179" s="86">
        <v>0</v>
      </c>
      <c r="G179" s="86">
        <v>0</v>
      </c>
      <c r="H179" s="202">
        <v>23031.599999999999</v>
      </c>
      <c r="I179" s="202">
        <v>0</v>
      </c>
      <c r="J179" s="202">
        <v>0</v>
      </c>
    </row>
    <row r="180" spans="1:10" ht="21" customHeight="1" x14ac:dyDescent="0.25">
      <c r="A180" s="334" t="s">
        <v>408</v>
      </c>
      <c r="B180" s="350" t="s">
        <v>36</v>
      </c>
      <c r="C180" s="79" t="s">
        <v>307</v>
      </c>
      <c r="D180" s="79">
        <f t="shared" ref="D180:J180" si="97">SUM(D181:D187)</f>
        <v>8176.7000000000007</v>
      </c>
      <c r="E180" s="79">
        <f t="shared" si="97"/>
        <v>0</v>
      </c>
      <c r="F180" s="79">
        <f t="shared" si="97"/>
        <v>0</v>
      </c>
      <c r="G180" s="79">
        <f t="shared" si="97"/>
        <v>0</v>
      </c>
      <c r="H180" s="79">
        <f t="shared" si="97"/>
        <v>8176.7000000000007</v>
      </c>
      <c r="I180" s="79">
        <f t="shared" ref="I180" si="98">SUM(I181:I187)</f>
        <v>0</v>
      </c>
      <c r="J180" s="79">
        <f t="shared" si="97"/>
        <v>0</v>
      </c>
    </row>
    <row r="181" spans="1:10" ht="21" customHeight="1" x14ac:dyDescent="0.25">
      <c r="A181" s="335"/>
      <c r="B181" s="351"/>
      <c r="C181" s="202" t="s">
        <v>66</v>
      </c>
      <c r="D181" s="202">
        <f t="shared" ref="D181:D183" si="99">SUM(E181:H181)</f>
        <v>1168.0999999999999</v>
      </c>
      <c r="E181" s="202">
        <v>0</v>
      </c>
      <c r="F181" s="86">
        <v>0</v>
      </c>
      <c r="G181" s="86">
        <v>0</v>
      </c>
      <c r="H181" s="202">
        <v>1168.0999999999999</v>
      </c>
      <c r="I181" s="202">
        <v>0</v>
      </c>
      <c r="J181" s="202">
        <v>0</v>
      </c>
    </row>
    <row r="182" spans="1:10" ht="21" customHeight="1" x14ac:dyDescent="0.25">
      <c r="A182" s="335"/>
      <c r="B182" s="351"/>
      <c r="C182" s="202" t="s">
        <v>70</v>
      </c>
      <c r="D182" s="202">
        <f t="shared" si="99"/>
        <v>1168.0999999999999</v>
      </c>
      <c r="E182" s="202">
        <v>0</v>
      </c>
      <c r="F182" s="86">
        <v>0</v>
      </c>
      <c r="G182" s="86">
        <v>0</v>
      </c>
      <c r="H182" s="202">
        <v>1168.0999999999999</v>
      </c>
      <c r="I182" s="202">
        <v>0</v>
      </c>
      <c r="J182" s="202">
        <v>0</v>
      </c>
    </row>
    <row r="183" spans="1:10" ht="21" customHeight="1" x14ac:dyDescent="0.25">
      <c r="A183" s="335"/>
      <c r="B183" s="351"/>
      <c r="C183" s="202" t="s">
        <v>297</v>
      </c>
      <c r="D183" s="202">
        <f t="shared" si="99"/>
        <v>1168.0999999999999</v>
      </c>
      <c r="E183" s="202">
        <v>0</v>
      </c>
      <c r="F183" s="86">
        <v>0</v>
      </c>
      <c r="G183" s="86">
        <v>0</v>
      </c>
      <c r="H183" s="202">
        <v>1168.0999999999999</v>
      </c>
      <c r="I183" s="202">
        <v>0</v>
      </c>
      <c r="J183" s="202">
        <v>0</v>
      </c>
    </row>
    <row r="184" spans="1:10" ht="21" customHeight="1" x14ac:dyDescent="0.25">
      <c r="A184" s="335"/>
      <c r="B184" s="351"/>
      <c r="C184" s="202" t="s">
        <v>298</v>
      </c>
      <c r="D184" s="202">
        <f>SUM(E184:H184)</f>
        <v>1168.0999999999999</v>
      </c>
      <c r="E184" s="202">
        <v>0</v>
      </c>
      <c r="F184" s="86">
        <v>0</v>
      </c>
      <c r="G184" s="86">
        <v>0</v>
      </c>
      <c r="H184" s="202">
        <v>1168.0999999999999</v>
      </c>
      <c r="I184" s="202">
        <v>0</v>
      </c>
      <c r="J184" s="202">
        <v>0</v>
      </c>
    </row>
    <row r="185" spans="1:10" ht="21" customHeight="1" x14ac:dyDescent="0.25">
      <c r="A185" s="335"/>
      <c r="B185" s="351"/>
      <c r="C185" s="202" t="s">
        <v>308</v>
      </c>
      <c r="D185" s="202">
        <f>SUM(E185:H185)</f>
        <v>1168.0999999999999</v>
      </c>
      <c r="E185" s="202">
        <v>0</v>
      </c>
      <c r="F185" s="86">
        <v>0</v>
      </c>
      <c r="G185" s="86">
        <v>0</v>
      </c>
      <c r="H185" s="202">
        <v>1168.0999999999999</v>
      </c>
      <c r="I185" s="202">
        <v>0</v>
      </c>
      <c r="J185" s="202">
        <v>0</v>
      </c>
    </row>
    <row r="186" spans="1:10" ht="33.75" customHeight="1" x14ac:dyDescent="0.25">
      <c r="A186" s="335"/>
      <c r="B186" s="351"/>
      <c r="C186" s="202" t="s">
        <v>309</v>
      </c>
      <c r="D186" s="202">
        <f>SUM(E186:H186)</f>
        <v>1168.0999999999999</v>
      </c>
      <c r="E186" s="202">
        <v>0</v>
      </c>
      <c r="F186" s="86">
        <v>0</v>
      </c>
      <c r="G186" s="86">
        <v>0</v>
      </c>
      <c r="H186" s="202">
        <v>1168.0999999999999</v>
      </c>
      <c r="I186" s="202">
        <v>0</v>
      </c>
      <c r="J186" s="202">
        <v>0</v>
      </c>
    </row>
    <row r="187" spans="1:10" ht="32.25" customHeight="1" x14ac:dyDescent="0.25">
      <c r="A187" s="336"/>
      <c r="B187" s="352"/>
      <c r="C187" s="202" t="s">
        <v>310</v>
      </c>
      <c r="D187" s="202">
        <f>SUM(E187:H187)</f>
        <v>1168.0999999999999</v>
      </c>
      <c r="E187" s="202">
        <v>0</v>
      </c>
      <c r="F187" s="86">
        <v>0</v>
      </c>
      <c r="G187" s="86">
        <v>0</v>
      </c>
      <c r="H187" s="202">
        <v>1168.0999999999999</v>
      </c>
      <c r="I187" s="202">
        <v>0</v>
      </c>
      <c r="J187" s="202">
        <v>0</v>
      </c>
    </row>
    <row r="188" spans="1:10" ht="21" customHeight="1" x14ac:dyDescent="0.25">
      <c r="A188" s="334" t="s">
        <v>619</v>
      </c>
      <c r="B188" s="334" t="s">
        <v>748</v>
      </c>
      <c r="C188" s="79" t="s">
        <v>307</v>
      </c>
      <c r="D188" s="79">
        <f t="shared" ref="D188:J188" si="100">SUM(D189:D195)</f>
        <v>0</v>
      </c>
      <c r="E188" s="79">
        <f t="shared" si="100"/>
        <v>0</v>
      </c>
      <c r="F188" s="79">
        <f t="shared" si="100"/>
        <v>0</v>
      </c>
      <c r="G188" s="79">
        <f t="shared" si="100"/>
        <v>0</v>
      </c>
      <c r="H188" s="79">
        <f t="shared" si="100"/>
        <v>0</v>
      </c>
      <c r="I188" s="79">
        <f t="shared" si="100"/>
        <v>0</v>
      </c>
      <c r="J188" s="79">
        <f t="shared" si="100"/>
        <v>0</v>
      </c>
    </row>
    <row r="189" spans="1:10" ht="21" customHeight="1" x14ac:dyDescent="0.25">
      <c r="A189" s="335"/>
      <c r="B189" s="335"/>
      <c r="C189" s="202" t="s">
        <v>66</v>
      </c>
      <c r="D189" s="202">
        <f>SUM(E189:G189)</f>
        <v>0</v>
      </c>
      <c r="E189" s="202">
        <f>E197</f>
        <v>0</v>
      </c>
      <c r="F189" s="202">
        <f t="shared" ref="E189:J195" si="101">F197</f>
        <v>0</v>
      </c>
      <c r="G189" s="202">
        <f t="shared" si="101"/>
        <v>0</v>
      </c>
      <c r="H189" s="202">
        <f>H197</f>
        <v>0</v>
      </c>
      <c r="I189" s="202">
        <f>I197</f>
        <v>0</v>
      </c>
      <c r="J189" s="202">
        <f>J197</f>
        <v>0</v>
      </c>
    </row>
    <row r="190" spans="1:10" ht="21" customHeight="1" x14ac:dyDescent="0.25">
      <c r="A190" s="335"/>
      <c r="B190" s="335"/>
      <c r="C190" s="202" t="s">
        <v>70</v>
      </c>
      <c r="D190" s="202">
        <f t="shared" ref="D190:D191" si="102">SUM(E190:G190)</f>
        <v>0</v>
      </c>
      <c r="E190" s="202">
        <f t="shared" si="101"/>
        <v>0</v>
      </c>
      <c r="F190" s="202">
        <f t="shared" si="101"/>
        <v>0</v>
      </c>
      <c r="G190" s="202">
        <f t="shared" si="101"/>
        <v>0</v>
      </c>
      <c r="H190" s="202">
        <f t="shared" si="101"/>
        <v>0</v>
      </c>
      <c r="I190" s="202">
        <f t="shared" si="101"/>
        <v>0</v>
      </c>
      <c r="J190" s="202">
        <f t="shared" si="101"/>
        <v>0</v>
      </c>
    </row>
    <row r="191" spans="1:10" ht="21" customHeight="1" x14ac:dyDescent="0.25">
      <c r="A191" s="335"/>
      <c r="B191" s="335"/>
      <c r="C191" s="202" t="s">
        <v>297</v>
      </c>
      <c r="D191" s="202">
        <f t="shared" si="102"/>
        <v>0</v>
      </c>
      <c r="E191" s="202">
        <f t="shared" si="101"/>
        <v>0</v>
      </c>
      <c r="F191" s="202">
        <f t="shared" si="101"/>
        <v>0</v>
      </c>
      <c r="G191" s="202">
        <f t="shared" si="101"/>
        <v>0</v>
      </c>
      <c r="H191" s="202">
        <f t="shared" si="101"/>
        <v>0</v>
      </c>
      <c r="I191" s="202">
        <f t="shared" si="101"/>
        <v>0</v>
      </c>
      <c r="J191" s="202">
        <f t="shared" si="101"/>
        <v>0</v>
      </c>
    </row>
    <row r="192" spans="1:10" ht="21" customHeight="1" x14ac:dyDescent="0.25">
      <c r="A192" s="335"/>
      <c r="B192" s="335"/>
      <c r="C192" s="202" t="s">
        <v>298</v>
      </c>
      <c r="D192" s="202">
        <f>SUM(E192:H192)</f>
        <v>0</v>
      </c>
      <c r="E192" s="202">
        <f t="shared" si="101"/>
        <v>0</v>
      </c>
      <c r="F192" s="202">
        <f t="shared" si="101"/>
        <v>0</v>
      </c>
      <c r="G192" s="202">
        <f t="shared" si="101"/>
        <v>0</v>
      </c>
      <c r="H192" s="202">
        <f t="shared" si="101"/>
        <v>0</v>
      </c>
      <c r="I192" s="202">
        <f t="shared" si="101"/>
        <v>0</v>
      </c>
      <c r="J192" s="202">
        <f t="shared" si="101"/>
        <v>0</v>
      </c>
    </row>
    <row r="193" spans="1:10" ht="21" customHeight="1" x14ac:dyDescent="0.25">
      <c r="A193" s="335"/>
      <c r="B193" s="335"/>
      <c r="C193" s="202" t="s">
        <v>308</v>
      </c>
      <c r="D193" s="202">
        <f>SUM(E193:H193)</f>
        <v>0</v>
      </c>
      <c r="E193" s="202">
        <f t="shared" si="101"/>
        <v>0</v>
      </c>
      <c r="F193" s="202">
        <f t="shared" si="101"/>
        <v>0</v>
      </c>
      <c r="G193" s="202">
        <f t="shared" si="101"/>
        <v>0</v>
      </c>
      <c r="H193" s="202">
        <f t="shared" si="101"/>
        <v>0</v>
      </c>
      <c r="I193" s="202">
        <f t="shared" si="101"/>
        <v>0</v>
      </c>
      <c r="J193" s="202">
        <f t="shared" si="101"/>
        <v>0</v>
      </c>
    </row>
    <row r="194" spans="1:10" ht="36.75" customHeight="1" x14ac:dyDescent="0.25">
      <c r="A194" s="335"/>
      <c r="B194" s="335"/>
      <c r="C194" s="202" t="s">
        <v>309</v>
      </c>
      <c r="D194" s="202">
        <f>SUM(E194:H194)</f>
        <v>0</v>
      </c>
      <c r="E194" s="202">
        <f t="shared" si="101"/>
        <v>0</v>
      </c>
      <c r="F194" s="202">
        <f t="shared" si="101"/>
        <v>0</v>
      </c>
      <c r="G194" s="202">
        <f t="shared" si="101"/>
        <v>0</v>
      </c>
      <c r="H194" s="202">
        <f t="shared" si="101"/>
        <v>0</v>
      </c>
      <c r="I194" s="202">
        <f t="shared" si="101"/>
        <v>0</v>
      </c>
      <c r="J194" s="202">
        <f t="shared" si="101"/>
        <v>0</v>
      </c>
    </row>
    <row r="195" spans="1:10" ht="36.75" customHeight="1" x14ac:dyDescent="0.25">
      <c r="A195" s="336"/>
      <c r="B195" s="336"/>
      <c r="C195" s="202" t="s">
        <v>310</v>
      </c>
      <c r="D195" s="202">
        <f>SUM(E195:H195)</f>
        <v>0</v>
      </c>
      <c r="E195" s="202">
        <f t="shared" si="101"/>
        <v>0</v>
      </c>
      <c r="F195" s="202">
        <f t="shared" si="101"/>
        <v>0</v>
      </c>
      <c r="G195" s="202">
        <f t="shared" si="101"/>
        <v>0</v>
      </c>
      <c r="H195" s="202">
        <f t="shared" si="101"/>
        <v>0</v>
      </c>
      <c r="I195" s="202">
        <f t="shared" si="101"/>
        <v>0</v>
      </c>
      <c r="J195" s="202">
        <f t="shared" si="101"/>
        <v>0</v>
      </c>
    </row>
    <row r="196" spans="1:10" ht="21" customHeight="1" x14ac:dyDescent="0.25">
      <c r="A196" s="356" t="s">
        <v>749</v>
      </c>
      <c r="B196" s="334" t="s">
        <v>750</v>
      </c>
      <c r="C196" s="202" t="s">
        <v>307</v>
      </c>
      <c r="D196" s="202">
        <f t="shared" ref="D196:J196" si="103">SUM(D197:D203)</f>
        <v>0</v>
      </c>
      <c r="E196" s="202">
        <f t="shared" si="103"/>
        <v>0</v>
      </c>
      <c r="F196" s="202">
        <f t="shared" si="103"/>
        <v>0</v>
      </c>
      <c r="G196" s="202">
        <f t="shared" si="103"/>
        <v>0</v>
      </c>
      <c r="H196" s="202">
        <f t="shared" si="103"/>
        <v>0</v>
      </c>
      <c r="I196" s="202">
        <f t="shared" si="103"/>
        <v>0</v>
      </c>
      <c r="J196" s="202">
        <f t="shared" si="103"/>
        <v>0</v>
      </c>
    </row>
    <row r="197" spans="1:10" ht="21" customHeight="1" x14ac:dyDescent="0.25">
      <c r="A197" s="357"/>
      <c r="B197" s="335"/>
      <c r="C197" s="202" t="s">
        <v>66</v>
      </c>
      <c r="D197" s="202">
        <f>SUM(E197:G197)</f>
        <v>0</v>
      </c>
      <c r="E197" s="202">
        <v>0</v>
      </c>
      <c r="F197" s="202">
        <v>0</v>
      </c>
      <c r="G197" s="202">
        <v>0</v>
      </c>
      <c r="H197" s="202">
        <v>0</v>
      </c>
      <c r="I197" s="202">
        <v>0</v>
      </c>
      <c r="J197" s="202">
        <v>0</v>
      </c>
    </row>
    <row r="198" spans="1:10" ht="21" customHeight="1" x14ac:dyDescent="0.25">
      <c r="A198" s="357"/>
      <c r="B198" s="335"/>
      <c r="C198" s="202" t="s">
        <v>70</v>
      </c>
      <c r="D198" s="202">
        <f t="shared" ref="D198:D199" si="104">SUM(E198:G198)</f>
        <v>0</v>
      </c>
      <c r="E198" s="202">
        <v>0</v>
      </c>
      <c r="F198" s="202">
        <v>0</v>
      </c>
      <c r="G198" s="202">
        <v>0</v>
      </c>
      <c r="H198" s="202">
        <v>0</v>
      </c>
      <c r="I198" s="202">
        <v>0</v>
      </c>
      <c r="J198" s="202">
        <v>0</v>
      </c>
    </row>
    <row r="199" spans="1:10" ht="21" customHeight="1" x14ac:dyDescent="0.25">
      <c r="A199" s="357"/>
      <c r="B199" s="335"/>
      <c r="C199" s="202" t="s">
        <v>297</v>
      </c>
      <c r="D199" s="202">
        <f t="shared" si="104"/>
        <v>0</v>
      </c>
      <c r="E199" s="202">
        <v>0</v>
      </c>
      <c r="F199" s="202">
        <v>0</v>
      </c>
      <c r="G199" s="202">
        <v>0</v>
      </c>
      <c r="H199" s="202">
        <v>0</v>
      </c>
      <c r="I199" s="202">
        <v>0</v>
      </c>
      <c r="J199" s="202">
        <v>0</v>
      </c>
    </row>
    <row r="200" spans="1:10" ht="21" customHeight="1" x14ac:dyDescent="0.25">
      <c r="A200" s="357"/>
      <c r="B200" s="335"/>
      <c r="C200" s="202" t="s">
        <v>298</v>
      </c>
      <c r="D200" s="202">
        <f>SUM(E200:H200)</f>
        <v>0</v>
      </c>
      <c r="E200" s="202">
        <v>0</v>
      </c>
      <c r="F200" s="202">
        <v>0</v>
      </c>
      <c r="G200" s="202">
        <v>0</v>
      </c>
      <c r="H200" s="202">
        <v>0</v>
      </c>
      <c r="I200" s="202">
        <v>0</v>
      </c>
      <c r="J200" s="202">
        <v>0</v>
      </c>
    </row>
    <row r="201" spans="1:10" ht="21" customHeight="1" x14ac:dyDescent="0.25">
      <c r="A201" s="357"/>
      <c r="B201" s="335"/>
      <c r="C201" s="202" t="s">
        <v>308</v>
      </c>
      <c r="D201" s="202">
        <f>SUM(E201:H201)</f>
        <v>0</v>
      </c>
      <c r="E201" s="202">
        <v>0</v>
      </c>
      <c r="F201" s="202">
        <v>0</v>
      </c>
      <c r="G201" s="202">
        <v>0</v>
      </c>
      <c r="H201" s="202">
        <v>0</v>
      </c>
      <c r="I201" s="202">
        <v>0</v>
      </c>
      <c r="J201" s="202">
        <v>0</v>
      </c>
    </row>
    <row r="202" spans="1:10" ht="30" customHeight="1" x14ac:dyDescent="0.25">
      <c r="A202" s="357"/>
      <c r="B202" s="335"/>
      <c r="C202" s="202" t="s">
        <v>309</v>
      </c>
      <c r="D202" s="202">
        <f>SUM(E202:H202)</f>
        <v>0</v>
      </c>
      <c r="E202" s="202">
        <v>0</v>
      </c>
      <c r="F202" s="202">
        <v>0</v>
      </c>
      <c r="G202" s="202">
        <v>0</v>
      </c>
      <c r="H202" s="202">
        <v>0</v>
      </c>
      <c r="I202" s="202">
        <v>0</v>
      </c>
      <c r="J202" s="202">
        <v>0</v>
      </c>
    </row>
    <row r="203" spans="1:10" ht="31.5" customHeight="1" x14ac:dyDescent="0.25">
      <c r="A203" s="358"/>
      <c r="B203" s="336"/>
      <c r="C203" s="202" t="s">
        <v>310</v>
      </c>
      <c r="D203" s="202">
        <f>SUM(E203:H203)</f>
        <v>0</v>
      </c>
      <c r="E203" s="202">
        <v>0</v>
      </c>
      <c r="F203" s="202">
        <v>0</v>
      </c>
      <c r="G203" s="202">
        <v>0</v>
      </c>
      <c r="H203" s="202">
        <v>0</v>
      </c>
      <c r="I203" s="202">
        <v>0</v>
      </c>
      <c r="J203" s="202">
        <v>0</v>
      </c>
    </row>
    <row r="204" spans="1:10" ht="21" customHeight="1" x14ac:dyDescent="0.25">
      <c r="A204" s="356" t="s">
        <v>747</v>
      </c>
      <c r="B204" s="334" t="s">
        <v>739</v>
      </c>
      <c r="C204" s="202" t="s">
        <v>307</v>
      </c>
      <c r="D204" s="202">
        <f t="shared" ref="D204" si="105">SUM(D205:D211)</f>
        <v>363.4</v>
      </c>
      <c r="E204" s="202">
        <f>SUM(E205:E211)</f>
        <v>0</v>
      </c>
      <c r="F204" s="202">
        <f t="shared" ref="F204:J204" si="106">SUM(F205:F211)</f>
        <v>0</v>
      </c>
      <c r="G204" s="202">
        <f t="shared" si="106"/>
        <v>0</v>
      </c>
      <c r="H204" s="202">
        <f t="shared" si="106"/>
        <v>363.4</v>
      </c>
      <c r="I204" s="202">
        <f t="shared" si="106"/>
        <v>0</v>
      </c>
      <c r="J204" s="202">
        <f t="shared" si="106"/>
        <v>0</v>
      </c>
    </row>
    <row r="205" spans="1:10" ht="21" customHeight="1" x14ac:dyDescent="0.25">
      <c r="A205" s="357"/>
      <c r="B205" s="335"/>
      <c r="C205" s="202" t="s">
        <v>66</v>
      </c>
      <c r="D205" s="202">
        <f>SUM(E205:J205)</f>
        <v>363.4</v>
      </c>
      <c r="E205" s="202">
        <v>0</v>
      </c>
      <c r="F205" s="202">
        <v>0</v>
      </c>
      <c r="G205" s="202">
        <v>0</v>
      </c>
      <c r="H205" s="202">
        <v>363.4</v>
      </c>
      <c r="I205" s="202">
        <v>0</v>
      </c>
      <c r="J205" s="202">
        <v>0</v>
      </c>
    </row>
    <row r="206" spans="1:10" ht="21" customHeight="1" x14ac:dyDescent="0.25">
      <c r="A206" s="357"/>
      <c r="B206" s="335"/>
      <c r="C206" s="202" t="s">
        <v>70</v>
      </c>
      <c r="D206" s="202">
        <f t="shared" ref="D206:D211" si="107">SUM(E206:J206)</f>
        <v>0</v>
      </c>
      <c r="E206" s="202">
        <v>0</v>
      </c>
      <c r="F206" s="202">
        <v>0</v>
      </c>
      <c r="G206" s="202">
        <v>0</v>
      </c>
      <c r="H206" s="202">
        <v>0</v>
      </c>
      <c r="I206" s="202">
        <v>0</v>
      </c>
      <c r="J206" s="202">
        <v>0</v>
      </c>
    </row>
    <row r="207" spans="1:10" ht="21" customHeight="1" x14ac:dyDescent="0.25">
      <c r="A207" s="357"/>
      <c r="B207" s="335"/>
      <c r="C207" s="202" t="s">
        <v>297</v>
      </c>
      <c r="D207" s="202">
        <f t="shared" si="107"/>
        <v>0</v>
      </c>
      <c r="E207" s="202">
        <v>0</v>
      </c>
      <c r="F207" s="202">
        <v>0</v>
      </c>
      <c r="G207" s="202">
        <v>0</v>
      </c>
      <c r="H207" s="202">
        <v>0</v>
      </c>
      <c r="I207" s="202">
        <v>0</v>
      </c>
      <c r="J207" s="202">
        <v>0</v>
      </c>
    </row>
    <row r="208" spans="1:10" ht="21" customHeight="1" x14ac:dyDescent="0.25">
      <c r="A208" s="357"/>
      <c r="B208" s="335"/>
      <c r="C208" s="202" t="s">
        <v>298</v>
      </c>
      <c r="D208" s="202">
        <f t="shared" si="107"/>
        <v>0</v>
      </c>
      <c r="E208" s="202">
        <v>0</v>
      </c>
      <c r="F208" s="202">
        <v>0</v>
      </c>
      <c r="G208" s="202">
        <v>0</v>
      </c>
      <c r="H208" s="202">
        <v>0</v>
      </c>
      <c r="I208" s="202">
        <v>0</v>
      </c>
      <c r="J208" s="202">
        <v>0</v>
      </c>
    </row>
    <row r="209" spans="1:10" ht="21" customHeight="1" x14ac:dyDescent="0.25">
      <c r="A209" s="357"/>
      <c r="B209" s="335"/>
      <c r="C209" s="202" t="s">
        <v>308</v>
      </c>
      <c r="D209" s="202">
        <f t="shared" si="107"/>
        <v>0</v>
      </c>
      <c r="E209" s="202">
        <v>0</v>
      </c>
      <c r="F209" s="202">
        <v>0</v>
      </c>
      <c r="G209" s="202">
        <v>0</v>
      </c>
      <c r="H209" s="202">
        <v>0</v>
      </c>
      <c r="I209" s="202">
        <v>0</v>
      </c>
      <c r="J209" s="202">
        <v>0</v>
      </c>
    </row>
    <row r="210" spans="1:10" ht="40.5" customHeight="1" x14ac:dyDescent="0.25">
      <c r="A210" s="357"/>
      <c r="B210" s="335"/>
      <c r="C210" s="202" t="s">
        <v>309</v>
      </c>
      <c r="D210" s="202">
        <f t="shared" si="107"/>
        <v>0</v>
      </c>
      <c r="E210" s="202">
        <v>0</v>
      </c>
      <c r="F210" s="202">
        <v>0</v>
      </c>
      <c r="G210" s="202">
        <v>0</v>
      </c>
      <c r="H210" s="202">
        <v>0</v>
      </c>
      <c r="I210" s="202">
        <v>0</v>
      </c>
      <c r="J210" s="202">
        <v>0</v>
      </c>
    </row>
    <row r="211" spans="1:10" ht="36.75" customHeight="1" x14ac:dyDescent="0.25">
      <c r="A211" s="358"/>
      <c r="B211" s="336"/>
      <c r="C211" s="202" t="s">
        <v>310</v>
      </c>
      <c r="D211" s="202">
        <f t="shared" si="107"/>
        <v>0</v>
      </c>
      <c r="E211" s="202">
        <v>0</v>
      </c>
      <c r="F211" s="202">
        <v>0</v>
      </c>
      <c r="G211" s="202">
        <v>0</v>
      </c>
      <c r="H211" s="202">
        <v>0</v>
      </c>
      <c r="I211" s="202">
        <v>0</v>
      </c>
      <c r="J211" s="202">
        <v>0</v>
      </c>
    </row>
    <row r="212" spans="1:10" ht="21" customHeight="1" x14ac:dyDescent="0.25">
      <c r="A212" s="202" t="s">
        <v>321</v>
      </c>
      <c r="B212" s="343" t="s">
        <v>322</v>
      </c>
      <c r="C212" s="344"/>
      <c r="D212" s="344"/>
      <c r="E212" s="344"/>
      <c r="F212" s="344"/>
      <c r="G212" s="345"/>
      <c r="H212" s="87"/>
      <c r="I212" s="87"/>
      <c r="J212" s="87"/>
    </row>
    <row r="213" spans="1:10" ht="21" customHeight="1" x14ac:dyDescent="0.25">
      <c r="A213" s="334" t="s">
        <v>321</v>
      </c>
      <c r="B213" s="350" t="s">
        <v>323</v>
      </c>
      <c r="C213" s="79" t="s">
        <v>307</v>
      </c>
      <c r="D213" s="79">
        <f>D214+D215+D216+D217+D218+D219+D220</f>
        <v>233335.745</v>
      </c>
      <c r="E213" s="79">
        <f t="shared" ref="E213:J213" si="108">E214+E215+E216+E217+E218+E219+E220</f>
        <v>0</v>
      </c>
      <c r="F213" s="79">
        <f t="shared" si="108"/>
        <v>0</v>
      </c>
      <c r="G213" s="79">
        <f>G214+G215+G216+G217+G218+G219+G220</f>
        <v>0</v>
      </c>
      <c r="H213" s="79">
        <f t="shared" si="108"/>
        <v>233335.745</v>
      </c>
      <c r="I213" s="79">
        <f t="shared" ref="I213" si="109">I214+I215+I216+I217+I218+I219+I220</f>
        <v>0</v>
      </c>
      <c r="J213" s="79">
        <f t="shared" si="108"/>
        <v>0</v>
      </c>
    </row>
    <row r="214" spans="1:10" ht="21" customHeight="1" x14ac:dyDescent="0.25">
      <c r="A214" s="335"/>
      <c r="B214" s="351"/>
      <c r="C214" s="202" t="s">
        <v>66</v>
      </c>
      <c r="D214" s="202">
        <f>SUM(E214:H214)</f>
        <v>32980.199999999997</v>
      </c>
      <c r="E214" s="121">
        <f>E222+E230+E238+E246</f>
        <v>0</v>
      </c>
      <c r="F214" s="121">
        <f t="shared" ref="F214:J214" si="110">F222+F230+F238+F246</f>
        <v>0</v>
      </c>
      <c r="G214" s="121">
        <f t="shared" si="110"/>
        <v>0</v>
      </c>
      <c r="H214" s="121">
        <f t="shared" si="110"/>
        <v>32980.199999999997</v>
      </c>
      <c r="I214" s="121">
        <f t="shared" si="110"/>
        <v>0</v>
      </c>
      <c r="J214" s="121">
        <f t="shared" si="110"/>
        <v>0</v>
      </c>
    </row>
    <row r="215" spans="1:10" ht="21" customHeight="1" x14ac:dyDescent="0.25">
      <c r="A215" s="335"/>
      <c r="B215" s="351"/>
      <c r="C215" s="202" t="s">
        <v>70</v>
      </c>
      <c r="D215" s="202">
        <f>SUM(E215:H215)</f>
        <v>35715.544999999998</v>
      </c>
      <c r="E215" s="121">
        <v>0</v>
      </c>
      <c r="F215" s="202">
        <f t="shared" ref="F215:J216" si="111">F223+F231+F239+F247</f>
        <v>0</v>
      </c>
      <c r="G215" s="202">
        <f t="shared" si="111"/>
        <v>0</v>
      </c>
      <c r="H215" s="202">
        <f>H223+H231+H239+H247+H255</f>
        <v>35715.544999999998</v>
      </c>
      <c r="I215" s="202">
        <f t="shared" si="111"/>
        <v>0</v>
      </c>
      <c r="J215" s="202">
        <f t="shared" si="111"/>
        <v>0</v>
      </c>
    </row>
    <row r="216" spans="1:10" ht="21" customHeight="1" x14ac:dyDescent="0.25">
      <c r="A216" s="335"/>
      <c r="B216" s="351"/>
      <c r="C216" s="202" t="s">
        <v>297</v>
      </c>
      <c r="D216" s="202">
        <f t="shared" ref="D216:D220" si="112">SUM(E216:H216)</f>
        <v>32928</v>
      </c>
      <c r="E216" s="121">
        <v>0</v>
      </c>
      <c r="F216" s="202">
        <f t="shared" si="111"/>
        <v>0</v>
      </c>
      <c r="G216" s="202">
        <f t="shared" si="111"/>
        <v>0</v>
      </c>
      <c r="H216" s="202">
        <f t="shared" ref="H216:H220" si="113">H224+H232+H240+H248+H256</f>
        <v>32928</v>
      </c>
      <c r="I216" s="202">
        <f t="shared" si="111"/>
        <v>0</v>
      </c>
      <c r="J216" s="202">
        <f t="shared" si="111"/>
        <v>0</v>
      </c>
    </row>
    <row r="217" spans="1:10" ht="21" customHeight="1" x14ac:dyDescent="0.25">
      <c r="A217" s="335"/>
      <c r="B217" s="351"/>
      <c r="C217" s="202" t="s">
        <v>298</v>
      </c>
      <c r="D217" s="202">
        <f t="shared" si="112"/>
        <v>32928</v>
      </c>
      <c r="E217" s="202">
        <v>0</v>
      </c>
      <c r="F217" s="202">
        <f t="shared" ref="F217:J220" si="114">F225+F233+F241+F249</f>
        <v>0</v>
      </c>
      <c r="G217" s="202">
        <f>G225+G233+G241+G249</f>
        <v>0</v>
      </c>
      <c r="H217" s="202">
        <f t="shared" si="113"/>
        <v>32928</v>
      </c>
      <c r="I217" s="202">
        <f>I225+I233+I241+I249</f>
        <v>0</v>
      </c>
      <c r="J217" s="202">
        <f>J225+J233+J241+J249</f>
        <v>0</v>
      </c>
    </row>
    <row r="218" spans="1:10" ht="21" customHeight="1" x14ac:dyDescent="0.25">
      <c r="A218" s="335"/>
      <c r="B218" s="351"/>
      <c r="C218" s="202" t="s">
        <v>308</v>
      </c>
      <c r="D218" s="202">
        <f t="shared" si="112"/>
        <v>32928</v>
      </c>
      <c r="E218" s="202">
        <v>0</v>
      </c>
      <c r="F218" s="202">
        <f t="shared" si="114"/>
        <v>0</v>
      </c>
      <c r="G218" s="202">
        <f t="shared" si="114"/>
        <v>0</v>
      </c>
      <c r="H218" s="202">
        <f t="shared" si="113"/>
        <v>32928</v>
      </c>
      <c r="I218" s="202">
        <f t="shared" ref="I218:J219" si="115">I226+I234+I242+I250</f>
        <v>0</v>
      </c>
      <c r="J218" s="202">
        <f t="shared" si="115"/>
        <v>0</v>
      </c>
    </row>
    <row r="219" spans="1:10" ht="34.5" customHeight="1" x14ac:dyDescent="0.25">
      <c r="A219" s="335"/>
      <c r="B219" s="351"/>
      <c r="C219" s="202" t="s">
        <v>309</v>
      </c>
      <c r="D219" s="202">
        <f t="shared" si="112"/>
        <v>32928</v>
      </c>
      <c r="E219" s="202">
        <v>0</v>
      </c>
      <c r="F219" s="202">
        <f t="shared" si="114"/>
        <v>0</v>
      </c>
      <c r="G219" s="202">
        <f t="shared" si="114"/>
        <v>0</v>
      </c>
      <c r="H219" s="202">
        <f t="shared" si="113"/>
        <v>32928</v>
      </c>
      <c r="I219" s="202">
        <f t="shared" si="115"/>
        <v>0</v>
      </c>
      <c r="J219" s="202">
        <f t="shared" si="115"/>
        <v>0</v>
      </c>
    </row>
    <row r="220" spans="1:10" ht="33.75" customHeight="1" x14ac:dyDescent="0.25">
      <c r="A220" s="336"/>
      <c r="B220" s="352"/>
      <c r="C220" s="202" t="s">
        <v>310</v>
      </c>
      <c r="D220" s="202">
        <f t="shared" si="112"/>
        <v>32928</v>
      </c>
      <c r="E220" s="202">
        <v>0</v>
      </c>
      <c r="F220" s="202">
        <f t="shared" si="114"/>
        <v>0</v>
      </c>
      <c r="G220" s="202">
        <f t="shared" si="114"/>
        <v>0</v>
      </c>
      <c r="H220" s="202">
        <f t="shared" si="113"/>
        <v>32928</v>
      </c>
      <c r="I220" s="202">
        <f t="shared" si="114"/>
        <v>0</v>
      </c>
      <c r="J220" s="202">
        <f t="shared" si="114"/>
        <v>0</v>
      </c>
    </row>
    <row r="221" spans="1:10" ht="21" customHeight="1" x14ac:dyDescent="0.25">
      <c r="A221" s="334" t="s">
        <v>352</v>
      </c>
      <c r="B221" s="350" t="s">
        <v>38</v>
      </c>
      <c r="C221" s="79" t="s">
        <v>307</v>
      </c>
      <c r="D221" s="79">
        <f t="shared" ref="D221:J221" si="116">SUM(D222:D228)</f>
        <v>44082.85</v>
      </c>
      <c r="E221" s="79">
        <f t="shared" si="116"/>
        <v>0</v>
      </c>
      <c r="F221" s="79">
        <f t="shared" si="116"/>
        <v>0</v>
      </c>
      <c r="G221" s="79">
        <f t="shared" si="116"/>
        <v>0</v>
      </c>
      <c r="H221" s="79">
        <f>SUM(H222:H228)</f>
        <v>44082.85</v>
      </c>
      <c r="I221" s="79">
        <f t="shared" ref="I221" si="117">SUM(I222:I228)</f>
        <v>0</v>
      </c>
      <c r="J221" s="79">
        <f t="shared" si="116"/>
        <v>0</v>
      </c>
    </row>
    <row r="222" spans="1:10" ht="21" customHeight="1" x14ac:dyDescent="0.25">
      <c r="A222" s="335"/>
      <c r="B222" s="351"/>
      <c r="C222" s="202" t="s">
        <v>66</v>
      </c>
      <c r="D222" s="202">
        <f>SUM(E222:J222)</f>
        <v>6234.5</v>
      </c>
      <c r="E222" s="202">
        <v>0</v>
      </c>
      <c r="F222" s="86">
        <v>0</v>
      </c>
      <c r="G222" s="86">
        <v>0</v>
      </c>
      <c r="H222" s="202">
        <v>6234.5</v>
      </c>
      <c r="I222" s="202">
        <v>0</v>
      </c>
      <c r="J222" s="202">
        <v>0</v>
      </c>
    </row>
    <row r="223" spans="1:10" ht="21" customHeight="1" x14ac:dyDescent="0.25">
      <c r="A223" s="335"/>
      <c r="B223" s="351"/>
      <c r="C223" s="202" t="s">
        <v>70</v>
      </c>
      <c r="D223" s="202">
        <f t="shared" ref="D223:D228" si="118">SUM(E223:H223)</f>
        <v>6654.85</v>
      </c>
      <c r="E223" s="202">
        <v>0</v>
      </c>
      <c r="F223" s="86">
        <v>0</v>
      </c>
      <c r="G223" s="86">
        <v>0</v>
      </c>
      <c r="H223" s="202">
        <v>6654.85</v>
      </c>
      <c r="I223" s="202">
        <v>0</v>
      </c>
      <c r="J223" s="202">
        <v>0</v>
      </c>
    </row>
    <row r="224" spans="1:10" ht="21" customHeight="1" x14ac:dyDescent="0.25">
      <c r="A224" s="335"/>
      <c r="B224" s="351"/>
      <c r="C224" s="202" t="s">
        <v>297</v>
      </c>
      <c r="D224" s="202">
        <f t="shared" si="118"/>
        <v>6238.7</v>
      </c>
      <c r="E224" s="202">
        <v>0</v>
      </c>
      <c r="F224" s="86">
        <v>0</v>
      </c>
      <c r="G224" s="86">
        <v>0</v>
      </c>
      <c r="H224" s="202">
        <v>6238.7</v>
      </c>
      <c r="I224" s="202">
        <v>0</v>
      </c>
      <c r="J224" s="202">
        <v>0</v>
      </c>
    </row>
    <row r="225" spans="1:10" ht="21" customHeight="1" x14ac:dyDescent="0.25">
      <c r="A225" s="335"/>
      <c r="B225" s="351"/>
      <c r="C225" s="202" t="s">
        <v>298</v>
      </c>
      <c r="D225" s="202">
        <f t="shared" si="118"/>
        <v>6238.7</v>
      </c>
      <c r="E225" s="202">
        <v>0</v>
      </c>
      <c r="F225" s="86">
        <v>0</v>
      </c>
      <c r="G225" s="86">
        <v>0</v>
      </c>
      <c r="H225" s="202">
        <v>6238.7</v>
      </c>
      <c r="I225" s="202">
        <v>0</v>
      </c>
      <c r="J225" s="202">
        <v>0</v>
      </c>
    </row>
    <row r="226" spans="1:10" ht="21" customHeight="1" x14ac:dyDescent="0.25">
      <c r="A226" s="335"/>
      <c r="B226" s="351"/>
      <c r="C226" s="202" t="s">
        <v>308</v>
      </c>
      <c r="D226" s="202">
        <f t="shared" si="118"/>
        <v>6238.7</v>
      </c>
      <c r="E226" s="202">
        <v>0</v>
      </c>
      <c r="F226" s="86">
        <v>0</v>
      </c>
      <c r="G226" s="86">
        <v>0</v>
      </c>
      <c r="H226" s="202">
        <v>6238.7</v>
      </c>
      <c r="I226" s="202">
        <v>0</v>
      </c>
      <c r="J226" s="202">
        <v>0</v>
      </c>
    </row>
    <row r="227" spans="1:10" ht="33.75" customHeight="1" x14ac:dyDescent="0.25">
      <c r="A227" s="335"/>
      <c r="B227" s="351"/>
      <c r="C227" s="202" t="s">
        <v>309</v>
      </c>
      <c r="D227" s="202">
        <f t="shared" si="118"/>
        <v>6238.7</v>
      </c>
      <c r="E227" s="202">
        <v>0</v>
      </c>
      <c r="F227" s="86">
        <v>0</v>
      </c>
      <c r="G227" s="86">
        <v>0</v>
      </c>
      <c r="H227" s="202">
        <v>6238.7</v>
      </c>
      <c r="I227" s="202">
        <v>0</v>
      </c>
      <c r="J227" s="202">
        <v>0</v>
      </c>
    </row>
    <row r="228" spans="1:10" ht="31.5" customHeight="1" x14ac:dyDescent="0.25">
      <c r="A228" s="336"/>
      <c r="B228" s="352"/>
      <c r="C228" s="202" t="s">
        <v>310</v>
      </c>
      <c r="D228" s="202">
        <f t="shared" si="118"/>
        <v>6238.7</v>
      </c>
      <c r="E228" s="202">
        <v>0</v>
      </c>
      <c r="F228" s="86">
        <v>0</v>
      </c>
      <c r="G228" s="86">
        <v>0</v>
      </c>
      <c r="H228" s="202">
        <v>6238.7</v>
      </c>
      <c r="I228" s="202">
        <v>0</v>
      </c>
      <c r="J228" s="202">
        <v>0</v>
      </c>
    </row>
    <row r="229" spans="1:10" ht="21" customHeight="1" x14ac:dyDescent="0.25">
      <c r="A229" s="334" t="s">
        <v>324</v>
      </c>
      <c r="B229" s="350" t="s">
        <v>39</v>
      </c>
      <c r="C229" s="79" t="s">
        <v>307</v>
      </c>
      <c r="D229" s="79">
        <f t="shared" ref="D229:J229" si="119">SUM(D230:D236)</f>
        <v>80382.25</v>
      </c>
      <c r="E229" s="79">
        <f t="shared" si="119"/>
        <v>0</v>
      </c>
      <c r="F229" s="79">
        <f t="shared" si="119"/>
        <v>0</v>
      </c>
      <c r="G229" s="79">
        <f t="shared" si="119"/>
        <v>0</v>
      </c>
      <c r="H229" s="79">
        <f t="shared" si="119"/>
        <v>80382.25</v>
      </c>
      <c r="I229" s="79">
        <f t="shared" ref="I229" si="120">SUM(I230:I236)</f>
        <v>0</v>
      </c>
      <c r="J229" s="79">
        <f t="shared" si="119"/>
        <v>0</v>
      </c>
    </row>
    <row r="230" spans="1:10" ht="21" customHeight="1" x14ac:dyDescent="0.25">
      <c r="A230" s="335"/>
      <c r="B230" s="351"/>
      <c r="C230" s="202" t="s">
        <v>66</v>
      </c>
      <c r="D230" s="202">
        <f>SUM(E230:J230)</f>
        <v>11416.6</v>
      </c>
      <c r="E230" s="202">
        <v>0</v>
      </c>
      <c r="F230" s="86">
        <v>0</v>
      </c>
      <c r="G230" s="86">
        <v>0</v>
      </c>
      <c r="H230" s="202">
        <v>11416.6</v>
      </c>
      <c r="I230" s="202">
        <v>0</v>
      </c>
      <c r="J230" s="202">
        <v>0</v>
      </c>
    </row>
    <row r="231" spans="1:10" ht="21" customHeight="1" x14ac:dyDescent="0.25">
      <c r="A231" s="335"/>
      <c r="B231" s="351"/>
      <c r="C231" s="202" t="s">
        <v>70</v>
      </c>
      <c r="D231" s="202">
        <f t="shared" ref="D231:D236" si="121">SUM(E231:H231)</f>
        <v>11903.65</v>
      </c>
      <c r="E231" s="202">
        <v>0</v>
      </c>
      <c r="F231" s="86">
        <v>0</v>
      </c>
      <c r="G231" s="86">
        <v>0</v>
      </c>
      <c r="H231" s="202">
        <v>11903.65</v>
      </c>
      <c r="I231" s="202">
        <v>0</v>
      </c>
      <c r="J231" s="202">
        <v>0</v>
      </c>
    </row>
    <row r="232" spans="1:10" ht="21" customHeight="1" x14ac:dyDescent="0.25">
      <c r="A232" s="335"/>
      <c r="B232" s="351"/>
      <c r="C232" s="202" t="s">
        <v>297</v>
      </c>
      <c r="D232" s="202">
        <f t="shared" si="121"/>
        <v>11412.4</v>
      </c>
      <c r="E232" s="202">
        <v>0</v>
      </c>
      <c r="F232" s="86">
        <v>0</v>
      </c>
      <c r="G232" s="86">
        <v>0</v>
      </c>
      <c r="H232" s="202">
        <v>11412.4</v>
      </c>
      <c r="I232" s="202">
        <v>0</v>
      </c>
      <c r="J232" s="202">
        <v>0</v>
      </c>
    </row>
    <row r="233" spans="1:10" ht="21" customHeight="1" x14ac:dyDescent="0.25">
      <c r="A233" s="335"/>
      <c r="B233" s="351"/>
      <c r="C233" s="202" t="s">
        <v>298</v>
      </c>
      <c r="D233" s="202">
        <f t="shared" si="121"/>
        <v>11412.4</v>
      </c>
      <c r="E233" s="202">
        <v>0</v>
      </c>
      <c r="F233" s="86">
        <v>0</v>
      </c>
      <c r="G233" s="86">
        <v>0</v>
      </c>
      <c r="H233" s="202">
        <v>11412.4</v>
      </c>
      <c r="I233" s="202">
        <v>0</v>
      </c>
      <c r="J233" s="202">
        <v>0</v>
      </c>
    </row>
    <row r="234" spans="1:10" ht="21" customHeight="1" x14ac:dyDescent="0.25">
      <c r="A234" s="335"/>
      <c r="B234" s="351"/>
      <c r="C234" s="202" t="s">
        <v>308</v>
      </c>
      <c r="D234" s="202">
        <f t="shared" si="121"/>
        <v>11412.4</v>
      </c>
      <c r="E234" s="202">
        <v>0</v>
      </c>
      <c r="F234" s="86">
        <v>0</v>
      </c>
      <c r="G234" s="86">
        <v>0</v>
      </c>
      <c r="H234" s="202">
        <v>11412.4</v>
      </c>
      <c r="I234" s="202">
        <v>0</v>
      </c>
      <c r="J234" s="202">
        <v>0</v>
      </c>
    </row>
    <row r="235" spans="1:10" ht="33.75" customHeight="1" x14ac:dyDescent="0.25">
      <c r="A235" s="335"/>
      <c r="B235" s="351"/>
      <c r="C235" s="202" t="s">
        <v>309</v>
      </c>
      <c r="D235" s="202">
        <f t="shared" si="121"/>
        <v>11412.4</v>
      </c>
      <c r="E235" s="202">
        <v>0</v>
      </c>
      <c r="F235" s="86">
        <v>0</v>
      </c>
      <c r="G235" s="86">
        <v>0</v>
      </c>
      <c r="H235" s="202">
        <v>11412.4</v>
      </c>
      <c r="I235" s="202">
        <v>0</v>
      </c>
      <c r="J235" s="202">
        <v>0</v>
      </c>
    </row>
    <row r="236" spans="1:10" ht="36.75" customHeight="1" x14ac:dyDescent="0.25">
      <c r="A236" s="336"/>
      <c r="B236" s="352"/>
      <c r="C236" s="202" t="s">
        <v>310</v>
      </c>
      <c r="D236" s="202">
        <f t="shared" si="121"/>
        <v>11412.4</v>
      </c>
      <c r="E236" s="202">
        <v>0</v>
      </c>
      <c r="F236" s="86">
        <v>0</v>
      </c>
      <c r="G236" s="86">
        <v>0</v>
      </c>
      <c r="H236" s="202">
        <v>11412.4</v>
      </c>
      <c r="I236" s="202">
        <v>0</v>
      </c>
      <c r="J236" s="202">
        <v>0</v>
      </c>
    </row>
    <row r="237" spans="1:10" ht="21" customHeight="1" x14ac:dyDescent="0.25">
      <c r="A237" s="334" t="s">
        <v>325</v>
      </c>
      <c r="B237" s="350" t="s">
        <v>40</v>
      </c>
      <c r="C237" s="79" t="s">
        <v>307</v>
      </c>
      <c r="D237" s="79">
        <f t="shared" ref="D237:J237" si="122">SUM(D238:D244)</f>
        <v>49041.694999999992</v>
      </c>
      <c r="E237" s="79">
        <f t="shared" si="122"/>
        <v>0</v>
      </c>
      <c r="F237" s="79">
        <f t="shared" si="122"/>
        <v>0</v>
      </c>
      <c r="G237" s="79">
        <f t="shared" si="122"/>
        <v>0</v>
      </c>
      <c r="H237" s="79">
        <f t="shared" si="122"/>
        <v>49041.694999999992</v>
      </c>
      <c r="I237" s="79">
        <f t="shared" ref="I237" si="123">SUM(I238:I244)</f>
        <v>0</v>
      </c>
      <c r="J237" s="79">
        <f t="shared" si="122"/>
        <v>0</v>
      </c>
    </row>
    <row r="238" spans="1:10" ht="21" customHeight="1" x14ac:dyDescent="0.25">
      <c r="A238" s="335"/>
      <c r="B238" s="351"/>
      <c r="C238" s="202" t="s">
        <v>66</v>
      </c>
      <c r="D238" s="202">
        <f>SUM(E238:J238)</f>
        <v>6975.4</v>
      </c>
      <c r="E238" s="202">
        <v>0</v>
      </c>
      <c r="F238" s="86">
        <v>0</v>
      </c>
      <c r="G238" s="86">
        <v>0</v>
      </c>
      <c r="H238" s="202">
        <v>6975.4</v>
      </c>
      <c r="I238" s="202">
        <v>0</v>
      </c>
      <c r="J238" s="202">
        <v>0</v>
      </c>
    </row>
    <row r="239" spans="1:10" ht="21" customHeight="1" x14ac:dyDescent="0.25">
      <c r="A239" s="335"/>
      <c r="B239" s="351"/>
      <c r="C239" s="202" t="s">
        <v>70</v>
      </c>
      <c r="D239" s="202">
        <f>SUM(E239:J239)</f>
        <v>7450.2950000000001</v>
      </c>
      <c r="E239" s="202">
        <v>0</v>
      </c>
      <c r="F239" s="86">
        <v>0</v>
      </c>
      <c r="G239" s="86">
        <v>0</v>
      </c>
      <c r="H239" s="202">
        <v>7450.2950000000001</v>
      </c>
      <c r="I239" s="202">
        <v>0</v>
      </c>
      <c r="J239" s="202">
        <v>0</v>
      </c>
    </row>
    <row r="240" spans="1:10" ht="21" customHeight="1" x14ac:dyDescent="0.25">
      <c r="A240" s="335"/>
      <c r="B240" s="351"/>
      <c r="C240" s="202" t="s">
        <v>297</v>
      </c>
      <c r="D240" s="202">
        <f>SUM(E240:H240)</f>
        <v>6923.2</v>
      </c>
      <c r="E240" s="202">
        <v>0</v>
      </c>
      <c r="F240" s="86">
        <v>0</v>
      </c>
      <c r="G240" s="86">
        <v>0</v>
      </c>
      <c r="H240" s="202">
        <v>6923.2</v>
      </c>
      <c r="I240" s="202">
        <v>0</v>
      </c>
      <c r="J240" s="202">
        <v>0</v>
      </c>
    </row>
    <row r="241" spans="1:10" ht="21" customHeight="1" x14ac:dyDescent="0.25">
      <c r="A241" s="335"/>
      <c r="B241" s="351"/>
      <c r="C241" s="202" t="s">
        <v>298</v>
      </c>
      <c r="D241" s="202">
        <f>SUM(E241:H241)</f>
        <v>6923.2</v>
      </c>
      <c r="E241" s="202">
        <v>0</v>
      </c>
      <c r="F241" s="86">
        <v>0</v>
      </c>
      <c r="G241" s="86">
        <v>0</v>
      </c>
      <c r="H241" s="202">
        <v>6923.2</v>
      </c>
      <c r="I241" s="202">
        <v>0</v>
      </c>
      <c r="J241" s="202">
        <v>0</v>
      </c>
    </row>
    <row r="242" spans="1:10" ht="21" customHeight="1" x14ac:dyDescent="0.25">
      <c r="A242" s="335"/>
      <c r="B242" s="351"/>
      <c r="C242" s="202" t="s">
        <v>308</v>
      </c>
      <c r="D242" s="202">
        <f>SUM(E242:H242)</f>
        <v>6923.2</v>
      </c>
      <c r="E242" s="202">
        <v>0</v>
      </c>
      <c r="F242" s="86">
        <v>0</v>
      </c>
      <c r="G242" s="86">
        <v>0</v>
      </c>
      <c r="H242" s="202">
        <v>6923.2</v>
      </c>
      <c r="I242" s="202">
        <v>0</v>
      </c>
      <c r="J242" s="202">
        <v>0</v>
      </c>
    </row>
    <row r="243" spans="1:10" ht="33.75" customHeight="1" x14ac:dyDescent="0.25">
      <c r="A243" s="335"/>
      <c r="B243" s="351"/>
      <c r="C243" s="202" t="s">
        <v>309</v>
      </c>
      <c r="D243" s="202">
        <f>SUM(E243:H243)</f>
        <v>6923.2</v>
      </c>
      <c r="E243" s="202">
        <v>0</v>
      </c>
      <c r="F243" s="86">
        <v>0</v>
      </c>
      <c r="G243" s="86">
        <v>0</v>
      </c>
      <c r="H243" s="202">
        <v>6923.2</v>
      </c>
      <c r="I243" s="202">
        <v>0</v>
      </c>
      <c r="J243" s="202">
        <v>0</v>
      </c>
    </row>
    <row r="244" spans="1:10" ht="33.75" customHeight="1" x14ac:dyDescent="0.25">
      <c r="A244" s="336"/>
      <c r="B244" s="352"/>
      <c r="C244" s="202" t="s">
        <v>310</v>
      </c>
      <c r="D244" s="202">
        <f>SUM(E244:H244)</f>
        <v>6923.2</v>
      </c>
      <c r="E244" s="202">
        <v>0</v>
      </c>
      <c r="F244" s="86">
        <v>0</v>
      </c>
      <c r="G244" s="86">
        <v>0</v>
      </c>
      <c r="H244" s="202">
        <v>6923.2</v>
      </c>
      <c r="I244" s="202">
        <v>0</v>
      </c>
      <c r="J244" s="202">
        <v>0</v>
      </c>
    </row>
    <row r="245" spans="1:10" ht="21" customHeight="1" x14ac:dyDescent="0.25">
      <c r="A245" s="334" t="s">
        <v>326</v>
      </c>
      <c r="B245" s="350" t="s">
        <v>41</v>
      </c>
      <c r="C245" s="79" t="s">
        <v>307</v>
      </c>
      <c r="D245" s="79">
        <f t="shared" ref="D245:J245" si="124">SUM(D246:D252)</f>
        <v>58828.95</v>
      </c>
      <c r="E245" s="79">
        <f t="shared" si="124"/>
        <v>0</v>
      </c>
      <c r="F245" s="79">
        <f t="shared" si="124"/>
        <v>0</v>
      </c>
      <c r="G245" s="79">
        <f t="shared" si="124"/>
        <v>0</v>
      </c>
      <c r="H245" s="79">
        <f t="shared" si="124"/>
        <v>58828.95</v>
      </c>
      <c r="I245" s="79">
        <f t="shared" ref="I245" si="125">SUM(I246:I252)</f>
        <v>0</v>
      </c>
      <c r="J245" s="79">
        <f t="shared" si="124"/>
        <v>0</v>
      </c>
    </row>
    <row r="246" spans="1:10" ht="21" customHeight="1" x14ac:dyDescent="0.25">
      <c r="A246" s="335"/>
      <c r="B246" s="351"/>
      <c r="C246" s="202" t="s">
        <v>66</v>
      </c>
      <c r="D246" s="202">
        <f>SUM(E246:J246)</f>
        <v>8353.7000000000007</v>
      </c>
      <c r="E246" s="202">
        <v>0</v>
      </c>
      <c r="F246" s="86">
        <v>0</v>
      </c>
      <c r="G246" s="86">
        <v>0</v>
      </c>
      <c r="H246" s="202">
        <v>8353.7000000000007</v>
      </c>
      <c r="I246" s="202">
        <v>0</v>
      </c>
      <c r="J246" s="202">
        <v>0</v>
      </c>
    </row>
    <row r="247" spans="1:10" ht="21" customHeight="1" x14ac:dyDescent="0.25">
      <c r="A247" s="335"/>
      <c r="B247" s="351"/>
      <c r="C247" s="202" t="s">
        <v>70</v>
      </c>
      <c r="D247" s="202">
        <f t="shared" ref="D247:D252" si="126">SUM(E247:H247)</f>
        <v>8706.75</v>
      </c>
      <c r="E247" s="202">
        <v>0</v>
      </c>
      <c r="F247" s="86">
        <v>0</v>
      </c>
      <c r="G247" s="86">
        <v>0</v>
      </c>
      <c r="H247" s="202">
        <v>8706.75</v>
      </c>
      <c r="I247" s="202">
        <v>0</v>
      </c>
      <c r="J247" s="202">
        <v>0</v>
      </c>
    </row>
    <row r="248" spans="1:10" ht="21" customHeight="1" x14ac:dyDescent="0.25">
      <c r="A248" s="335"/>
      <c r="B248" s="351"/>
      <c r="C248" s="202" t="s">
        <v>297</v>
      </c>
      <c r="D248" s="202">
        <f t="shared" si="126"/>
        <v>8353.7000000000007</v>
      </c>
      <c r="E248" s="202">
        <v>0</v>
      </c>
      <c r="F248" s="86">
        <v>0</v>
      </c>
      <c r="G248" s="86">
        <v>0</v>
      </c>
      <c r="H248" s="202">
        <v>8353.7000000000007</v>
      </c>
      <c r="I248" s="202">
        <v>0</v>
      </c>
      <c r="J248" s="202">
        <v>0</v>
      </c>
    </row>
    <row r="249" spans="1:10" ht="21" customHeight="1" x14ac:dyDescent="0.25">
      <c r="A249" s="335"/>
      <c r="B249" s="351"/>
      <c r="C249" s="202" t="s">
        <v>298</v>
      </c>
      <c r="D249" s="202">
        <f t="shared" si="126"/>
        <v>8353.7000000000007</v>
      </c>
      <c r="E249" s="202">
        <v>0</v>
      </c>
      <c r="F249" s="86">
        <v>0</v>
      </c>
      <c r="G249" s="86">
        <v>0</v>
      </c>
      <c r="H249" s="202">
        <v>8353.7000000000007</v>
      </c>
      <c r="I249" s="202">
        <v>0</v>
      </c>
      <c r="J249" s="202">
        <v>0</v>
      </c>
    </row>
    <row r="250" spans="1:10" ht="21" customHeight="1" x14ac:dyDescent="0.25">
      <c r="A250" s="335"/>
      <c r="B250" s="351"/>
      <c r="C250" s="202" t="s">
        <v>308</v>
      </c>
      <c r="D250" s="202">
        <f t="shared" si="126"/>
        <v>8353.7000000000007</v>
      </c>
      <c r="E250" s="202">
        <v>0</v>
      </c>
      <c r="F250" s="86">
        <v>0</v>
      </c>
      <c r="G250" s="86">
        <v>0</v>
      </c>
      <c r="H250" s="202">
        <v>8353.7000000000007</v>
      </c>
      <c r="I250" s="202">
        <v>0</v>
      </c>
      <c r="J250" s="202">
        <v>0</v>
      </c>
    </row>
    <row r="251" spans="1:10" ht="36" customHeight="1" x14ac:dyDescent="0.25">
      <c r="A251" s="335"/>
      <c r="B251" s="351"/>
      <c r="C251" s="202" t="s">
        <v>309</v>
      </c>
      <c r="D251" s="202">
        <f t="shared" si="126"/>
        <v>8353.7000000000007</v>
      </c>
      <c r="E251" s="202">
        <v>0</v>
      </c>
      <c r="F251" s="86">
        <v>0</v>
      </c>
      <c r="G251" s="86">
        <v>0</v>
      </c>
      <c r="H251" s="202">
        <v>8353.7000000000007</v>
      </c>
      <c r="I251" s="202">
        <v>0</v>
      </c>
      <c r="J251" s="202">
        <v>0</v>
      </c>
    </row>
    <row r="252" spans="1:10" ht="31.5" customHeight="1" x14ac:dyDescent="0.25">
      <c r="A252" s="336"/>
      <c r="B252" s="352"/>
      <c r="C252" s="202" t="s">
        <v>310</v>
      </c>
      <c r="D252" s="202">
        <f t="shared" si="126"/>
        <v>8353.7000000000007</v>
      </c>
      <c r="E252" s="202">
        <v>0</v>
      </c>
      <c r="F252" s="86">
        <v>0</v>
      </c>
      <c r="G252" s="86">
        <v>0</v>
      </c>
      <c r="H252" s="202">
        <v>8353.7000000000007</v>
      </c>
      <c r="I252" s="202">
        <v>0</v>
      </c>
      <c r="J252" s="202">
        <v>0</v>
      </c>
    </row>
    <row r="253" spans="1:10" ht="21" customHeight="1" x14ac:dyDescent="0.25">
      <c r="A253" s="356" t="s">
        <v>753</v>
      </c>
      <c r="B253" s="334" t="s">
        <v>754</v>
      </c>
      <c r="C253" s="79" t="s">
        <v>307</v>
      </c>
      <c r="D253" s="79">
        <f t="shared" ref="D253:J253" si="127">SUM(D254:D260)</f>
        <v>1000</v>
      </c>
      <c r="E253" s="79">
        <f>SUM(E254:E260)</f>
        <v>0</v>
      </c>
      <c r="F253" s="88">
        <f t="shared" si="127"/>
        <v>0</v>
      </c>
      <c r="G253" s="88">
        <f t="shared" si="127"/>
        <v>0</v>
      </c>
      <c r="H253" s="79">
        <f t="shared" si="127"/>
        <v>1000</v>
      </c>
      <c r="I253" s="79">
        <f t="shared" si="127"/>
        <v>0</v>
      </c>
      <c r="J253" s="79">
        <f t="shared" si="127"/>
        <v>0</v>
      </c>
    </row>
    <row r="254" spans="1:10" ht="21" customHeight="1" x14ac:dyDescent="0.25">
      <c r="A254" s="357"/>
      <c r="B254" s="335"/>
      <c r="C254" s="202" t="s">
        <v>66</v>
      </c>
      <c r="D254" s="202">
        <f>SUM(E254:J254)</f>
        <v>0</v>
      </c>
      <c r="E254" s="202">
        <v>0</v>
      </c>
      <c r="F254" s="86">
        <v>0</v>
      </c>
      <c r="G254" s="86">
        <v>0</v>
      </c>
      <c r="H254" s="202">
        <v>0</v>
      </c>
      <c r="I254" s="202">
        <v>0</v>
      </c>
      <c r="J254" s="202">
        <v>0</v>
      </c>
    </row>
    <row r="255" spans="1:10" ht="21" customHeight="1" x14ac:dyDescent="0.25">
      <c r="A255" s="357"/>
      <c r="B255" s="335"/>
      <c r="C255" s="202" t="s">
        <v>70</v>
      </c>
      <c r="D255" s="202">
        <f t="shared" ref="D255:D260" si="128">SUM(E255:H255)</f>
        <v>1000</v>
      </c>
      <c r="E255" s="202">
        <v>0</v>
      </c>
      <c r="F255" s="86">
        <v>0</v>
      </c>
      <c r="G255" s="86">
        <v>0</v>
      </c>
      <c r="H255" s="202">
        <v>1000</v>
      </c>
      <c r="I255" s="202">
        <v>0</v>
      </c>
      <c r="J255" s="202">
        <v>0</v>
      </c>
    </row>
    <row r="256" spans="1:10" ht="21" customHeight="1" x14ac:dyDescent="0.25">
      <c r="A256" s="357"/>
      <c r="B256" s="335"/>
      <c r="C256" s="202" t="s">
        <v>297</v>
      </c>
      <c r="D256" s="202">
        <f t="shared" si="128"/>
        <v>0</v>
      </c>
      <c r="E256" s="202">
        <v>0</v>
      </c>
      <c r="F256" s="86">
        <v>0</v>
      </c>
      <c r="G256" s="86">
        <v>0</v>
      </c>
      <c r="H256" s="202">
        <v>0</v>
      </c>
      <c r="I256" s="202">
        <v>0</v>
      </c>
      <c r="J256" s="202">
        <v>0</v>
      </c>
    </row>
    <row r="257" spans="1:10" ht="21" customHeight="1" x14ac:dyDescent="0.25">
      <c r="A257" s="357"/>
      <c r="B257" s="335"/>
      <c r="C257" s="202" t="s">
        <v>298</v>
      </c>
      <c r="D257" s="202">
        <f t="shared" si="128"/>
        <v>0</v>
      </c>
      <c r="E257" s="202">
        <v>0</v>
      </c>
      <c r="F257" s="86">
        <v>0</v>
      </c>
      <c r="G257" s="86">
        <v>0</v>
      </c>
      <c r="H257" s="202">
        <v>0</v>
      </c>
      <c r="I257" s="202">
        <v>0</v>
      </c>
      <c r="J257" s="202">
        <v>0</v>
      </c>
    </row>
    <row r="258" spans="1:10" ht="21" customHeight="1" x14ac:dyDescent="0.25">
      <c r="A258" s="357"/>
      <c r="B258" s="335"/>
      <c r="C258" s="202" t="s">
        <v>308</v>
      </c>
      <c r="D258" s="202">
        <f t="shared" si="128"/>
        <v>0</v>
      </c>
      <c r="E258" s="202">
        <v>0</v>
      </c>
      <c r="F258" s="86">
        <v>0</v>
      </c>
      <c r="G258" s="86">
        <v>0</v>
      </c>
      <c r="H258" s="202">
        <v>0</v>
      </c>
      <c r="I258" s="202">
        <v>0</v>
      </c>
      <c r="J258" s="202">
        <v>0</v>
      </c>
    </row>
    <row r="259" spans="1:10" ht="42.75" customHeight="1" x14ac:dyDescent="0.25">
      <c r="A259" s="357"/>
      <c r="B259" s="335"/>
      <c r="C259" s="202" t="s">
        <v>309</v>
      </c>
      <c r="D259" s="202">
        <f t="shared" si="128"/>
        <v>0</v>
      </c>
      <c r="E259" s="202">
        <v>0</v>
      </c>
      <c r="F259" s="86">
        <v>0</v>
      </c>
      <c r="G259" s="86">
        <v>0</v>
      </c>
      <c r="H259" s="202">
        <v>0</v>
      </c>
      <c r="I259" s="202">
        <v>0</v>
      </c>
      <c r="J259" s="202">
        <v>0</v>
      </c>
    </row>
    <row r="260" spans="1:10" ht="36" customHeight="1" x14ac:dyDescent="0.25">
      <c r="A260" s="358"/>
      <c r="B260" s="336"/>
      <c r="C260" s="202" t="s">
        <v>310</v>
      </c>
      <c r="D260" s="202">
        <f t="shared" si="128"/>
        <v>0</v>
      </c>
      <c r="E260" s="202">
        <v>0</v>
      </c>
      <c r="F260" s="86">
        <v>0</v>
      </c>
      <c r="G260" s="86">
        <v>0</v>
      </c>
      <c r="H260" s="202">
        <v>0</v>
      </c>
      <c r="I260" s="202">
        <v>0</v>
      </c>
      <c r="J260" s="202">
        <v>0</v>
      </c>
    </row>
    <row r="261" spans="1:10" ht="21" customHeight="1" x14ac:dyDescent="0.25">
      <c r="A261" s="202" t="s">
        <v>328</v>
      </c>
      <c r="B261" s="343" t="s">
        <v>327</v>
      </c>
      <c r="C261" s="344"/>
      <c r="D261" s="344"/>
      <c r="E261" s="344"/>
      <c r="F261" s="344"/>
      <c r="G261" s="345"/>
      <c r="H261" s="87"/>
      <c r="I261" s="87"/>
      <c r="J261" s="87"/>
    </row>
    <row r="262" spans="1:10" ht="21" customHeight="1" x14ac:dyDescent="0.25">
      <c r="A262" s="334" t="s">
        <v>328</v>
      </c>
      <c r="B262" s="350" t="s">
        <v>329</v>
      </c>
      <c r="C262" s="79" t="s">
        <v>307</v>
      </c>
      <c r="D262" s="79">
        <f>D263+D264+D265+D266+D267+D269+D268</f>
        <v>15195.699999999999</v>
      </c>
      <c r="E262" s="79">
        <f t="shared" ref="E262:G262" si="129">E263+E264+E265+E266+E267+E269</f>
        <v>0</v>
      </c>
      <c r="F262" s="79">
        <f t="shared" si="129"/>
        <v>0</v>
      </c>
      <c r="G262" s="79">
        <f t="shared" si="129"/>
        <v>0</v>
      </c>
      <c r="H262" s="79">
        <f>H263+H264+H265+H266+H267+H269+H268</f>
        <v>15195.699999999999</v>
      </c>
      <c r="I262" s="79">
        <f>I263+I264+I265+I266+I267+I269</f>
        <v>0</v>
      </c>
      <c r="J262" s="79">
        <f>J263+J264+J265+J266+J267+J269</f>
        <v>0</v>
      </c>
    </row>
    <row r="263" spans="1:10" ht="21" customHeight="1" x14ac:dyDescent="0.25">
      <c r="A263" s="335"/>
      <c r="B263" s="351"/>
      <c r="C263" s="202" t="s">
        <v>66</v>
      </c>
      <c r="D263" s="202">
        <f t="shared" ref="D263:D269" si="130">SUM(E263:H263)</f>
        <v>1136.7</v>
      </c>
      <c r="E263" s="202">
        <f t="shared" ref="E263:H263" si="131">E271+E279+E287+E295+E303</f>
        <v>0</v>
      </c>
      <c r="F263" s="202">
        <f t="shared" si="131"/>
        <v>0</v>
      </c>
      <c r="G263" s="202">
        <f t="shared" si="131"/>
        <v>0</v>
      </c>
      <c r="H263" s="202">
        <f t="shared" si="131"/>
        <v>1136.7</v>
      </c>
      <c r="I263" s="202">
        <f t="shared" ref="I263" si="132">SUM(I264:I269)</f>
        <v>0</v>
      </c>
      <c r="J263" s="79">
        <f t="shared" ref="J263" si="133">SUM(J264:J269)</f>
        <v>0</v>
      </c>
    </row>
    <row r="264" spans="1:10" ht="21" customHeight="1" x14ac:dyDescent="0.25">
      <c r="A264" s="335"/>
      <c r="B264" s="351"/>
      <c r="C264" s="202" t="s">
        <v>70</v>
      </c>
      <c r="D264" s="202">
        <f t="shared" si="130"/>
        <v>2692</v>
      </c>
      <c r="E264" s="202">
        <f t="shared" ref="E264:G264" si="134">E272+E280+E288+E296+E304</f>
        <v>0</v>
      </c>
      <c r="F264" s="202">
        <f t="shared" si="134"/>
        <v>0</v>
      </c>
      <c r="G264" s="202">
        <f t="shared" si="134"/>
        <v>0</v>
      </c>
      <c r="H264" s="202">
        <f>H272+H280+H288+H296+H304</f>
        <v>2692</v>
      </c>
      <c r="I264" s="202">
        <f t="shared" ref="I264" si="135">SUM(I265:I270)</f>
        <v>0</v>
      </c>
      <c r="J264" s="202">
        <f t="shared" ref="J264:J269" si="136">SUM(J265:J270)</f>
        <v>0</v>
      </c>
    </row>
    <row r="265" spans="1:10" ht="21" customHeight="1" x14ac:dyDescent="0.25">
      <c r="A265" s="335"/>
      <c r="B265" s="351"/>
      <c r="C265" s="202" t="s">
        <v>297</v>
      </c>
      <c r="D265" s="202">
        <f t="shared" si="130"/>
        <v>2273.4</v>
      </c>
      <c r="E265" s="202">
        <f t="shared" ref="E265:H265" si="137">E273+E281+E289+E297+E305</f>
        <v>0</v>
      </c>
      <c r="F265" s="202">
        <f t="shared" si="137"/>
        <v>0</v>
      </c>
      <c r="G265" s="202">
        <f t="shared" si="137"/>
        <v>0</v>
      </c>
      <c r="H265" s="202">
        <f t="shared" si="137"/>
        <v>2273.4</v>
      </c>
      <c r="I265" s="202">
        <f t="shared" ref="I265" si="138">SUM(I266:I271)</f>
        <v>0</v>
      </c>
      <c r="J265" s="202">
        <f t="shared" si="136"/>
        <v>0</v>
      </c>
    </row>
    <row r="266" spans="1:10" ht="21" customHeight="1" x14ac:dyDescent="0.25">
      <c r="A266" s="335"/>
      <c r="B266" s="351"/>
      <c r="C266" s="202" t="s">
        <v>298</v>
      </c>
      <c r="D266" s="202">
        <f t="shared" si="130"/>
        <v>2273.4</v>
      </c>
      <c r="E266" s="202">
        <f t="shared" ref="E266:H266" si="139">E274+E282+E290+E298+E306</f>
        <v>0</v>
      </c>
      <c r="F266" s="202">
        <f t="shared" si="139"/>
        <v>0</v>
      </c>
      <c r="G266" s="202">
        <f t="shared" si="139"/>
        <v>0</v>
      </c>
      <c r="H266" s="202">
        <f t="shared" si="139"/>
        <v>2273.4</v>
      </c>
      <c r="I266" s="202">
        <f t="shared" ref="I266" si="140">SUM(I267:I272)</f>
        <v>0</v>
      </c>
      <c r="J266" s="202">
        <f t="shared" si="136"/>
        <v>0</v>
      </c>
    </row>
    <row r="267" spans="1:10" ht="21" customHeight="1" x14ac:dyDescent="0.25">
      <c r="A267" s="335"/>
      <c r="B267" s="351"/>
      <c r="C267" s="202" t="s">
        <v>308</v>
      </c>
      <c r="D267" s="202">
        <f t="shared" si="130"/>
        <v>2273.4</v>
      </c>
      <c r="E267" s="202">
        <f t="shared" ref="E267:H267" si="141">E275+E283+E291+E299+E307</f>
        <v>0</v>
      </c>
      <c r="F267" s="202">
        <f t="shared" si="141"/>
        <v>0</v>
      </c>
      <c r="G267" s="202">
        <f t="shared" si="141"/>
        <v>0</v>
      </c>
      <c r="H267" s="202">
        <f t="shared" si="141"/>
        <v>2273.4</v>
      </c>
      <c r="I267" s="202">
        <f t="shared" ref="I267" si="142">SUM(I268:I273)</f>
        <v>0</v>
      </c>
      <c r="J267" s="202">
        <f t="shared" si="136"/>
        <v>0</v>
      </c>
    </row>
    <row r="268" spans="1:10" ht="34.5" customHeight="1" x14ac:dyDescent="0.25">
      <c r="A268" s="335"/>
      <c r="B268" s="351"/>
      <c r="C268" s="202" t="s">
        <v>309</v>
      </c>
      <c r="D268" s="202">
        <f t="shared" si="130"/>
        <v>2273.4</v>
      </c>
      <c r="E268" s="202">
        <f t="shared" ref="E268:H268" si="143">E276+E284+E292+E300+E308</f>
        <v>0</v>
      </c>
      <c r="F268" s="202">
        <f t="shared" si="143"/>
        <v>0</v>
      </c>
      <c r="G268" s="202">
        <f t="shared" si="143"/>
        <v>0</v>
      </c>
      <c r="H268" s="202">
        <f t="shared" si="143"/>
        <v>2273.4</v>
      </c>
      <c r="I268" s="202">
        <f t="shared" ref="I268" si="144">SUM(I269:I274)</f>
        <v>0</v>
      </c>
      <c r="J268" s="202">
        <f t="shared" si="136"/>
        <v>0</v>
      </c>
    </row>
    <row r="269" spans="1:10" ht="34.5" customHeight="1" x14ac:dyDescent="0.25">
      <c r="A269" s="336"/>
      <c r="B269" s="352"/>
      <c r="C269" s="202" t="s">
        <v>310</v>
      </c>
      <c r="D269" s="202">
        <f t="shared" si="130"/>
        <v>2273.4</v>
      </c>
      <c r="E269" s="202">
        <f>E277+E285+E293+E301</f>
        <v>0</v>
      </c>
      <c r="F269" s="202">
        <f>F277+F285+F293+F301</f>
        <v>0</v>
      </c>
      <c r="G269" s="202">
        <f>G277+G285+G293+G301</f>
        <v>0</v>
      </c>
      <c r="H269" s="202">
        <f>H277+H285+H293+H301+H309+H326</f>
        <v>2273.4</v>
      </c>
      <c r="I269" s="202">
        <f t="shared" ref="I269" si="145">SUM(I270:I275)</f>
        <v>0</v>
      </c>
      <c r="J269" s="202">
        <f t="shared" si="136"/>
        <v>0</v>
      </c>
    </row>
    <row r="270" spans="1:10" ht="21" customHeight="1" x14ac:dyDescent="0.25">
      <c r="A270" s="334" t="s">
        <v>330</v>
      </c>
      <c r="B270" s="350" t="s">
        <v>42</v>
      </c>
      <c r="C270" s="79" t="s">
        <v>307</v>
      </c>
      <c r="D270" s="79">
        <f>SUM(D271:D277)</f>
        <v>4405.1000000000004</v>
      </c>
      <c r="E270" s="79">
        <f t="shared" ref="E270:J270" si="146">SUM(E271:E277)</f>
        <v>0</v>
      </c>
      <c r="F270" s="79">
        <f t="shared" si="146"/>
        <v>0</v>
      </c>
      <c r="G270" s="79">
        <f t="shared" si="146"/>
        <v>0</v>
      </c>
      <c r="H270" s="79">
        <f t="shared" si="146"/>
        <v>4405.1000000000004</v>
      </c>
      <c r="I270" s="79">
        <f t="shared" ref="I270" si="147">SUM(I271:I277)</f>
        <v>0</v>
      </c>
      <c r="J270" s="79">
        <f t="shared" si="146"/>
        <v>0</v>
      </c>
    </row>
    <row r="271" spans="1:10" ht="21" customHeight="1" x14ac:dyDescent="0.25">
      <c r="A271" s="335"/>
      <c r="B271" s="351"/>
      <c r="C271" s="202" t="s">
        <v>66</v>
      </c>
      <c r="D271" s="202">
        <f>SUM(E271:H271)</f>
        <v>386.5</v>
      </c>
      <c r="E271" s="202">
        <v>0</v>
      </c>
      <c r="F271" s="86">
        <v>0</v>
      </c>
      <c r="G271" s="86">
        <v>0</v>
      </c>
      <c r="H271" s="202">
        <f>773-386.5</f>
        <v>386.5</v>
      </c>
      <c r="I271" s="202">
        <v>0</v>
      </c>
      <c r="J271" s="202">
        <v>0</v>
      </c>
    </row>
    <row r="272" spans="1:10" ht="21" customHeight="1" x14ac:dyDescent="0.25">
      <c r="A272" s="335"/>
      <c r="B272" s="351"/>
      <c r="C272" s="202" t="s">
        <v>70</v>
      </c>
      <c r="D272" s="202">
        <f>SUM(E272:H272)</f>
        <v>1018.6</v>
      </c>
      <c r="E272" s="202">
        <v>0</v>
      </c>
      <c r="F272" s="86">
        <v>0</v>
      </c>
      <c r="G272" s="86">
        <v>0</v>
      </c>
      <c r="H272" s="202">
        <v>1018.6</v>
      </c>
      <c r="I272" s="202">
        <v>0</v>
      </c>
      <c r="J272" s="202">
        <v>0</v>
      </c>
    </row>
    <row r="273" spans="1:10" ht="21" customHeight="1" x14ac:dyDescent="0.25">
      <c r="A273" s="335"/>
      <c r="B273" s="351"/>
      <c r="C273" s="202" t="s">
        <v>297</v>
      </c>
      <c r="D273" s="202">
        <f t="shared" ref="D273:D277" si="148">SUM(E273:H273)</f>
        <v>600</v>
      </c>
      <c r="E273" s="202">
        <v>0</v>
      </c>
      <c r="F273" s="86">
        <v>0</v>
      </c>
      <c r="G273" s="86">
        <v>0</v>
      </c>
      <c r="H273" s="202">
        <v>600</v>
      </c>
      <c r="I273" s="202">
        <v>0</v>
      </c>
      <c r="J273" s="202">
        <v>0</v>
      </c>
    </row>
    <row r="274" spans="1:10" ht="21" customHeight="1" x14ac:dyDescent="0.25">
      <c r="A274" s="335"/>
      <c r="B274" s="351"/>
      <c r="C274" s="202" t="s">
        <v>298</v>
      </c>
      <c r="D274" s="202">
        <f t="shared" si="148"/>
        <v>600</v>
      </c>
      <c r="E274" s="202">
        <v>0</v>
      </c>
      <c r="F274" s="86">
        <v>0</v>
      </c>
      <c r="G274" s="86">
        <v>0</v>
      </c>
      <c r="H274" s="202">
        <v>600</v>
      </c>
      <c r="I274" s="202">
        <v>0</v>
      </c>
      <c r="J274" s="202">
        <v>0</v>
      </c>
    </row>
    <row r="275" spans="1:10" ht="21" customHeight="1" x14ac:dyDescent="0.25">
      <c r="A275" s="335"/>
      <c r="B275" s="351"/>
      <c r="C275" s="202" t="s">
        <v>308</v>
      </c>
      <c r="D275" s="202">
        <f t="shared" si="148"/>
        <v>600</v>
      </c>
      <c r="E275" s="202">
        <v>0</v>
      </c>
      <c r="F275" s="86">
        <v>0</v>
      </c>
      <c r="G275" s="86">
        <v>0</v>
      </c>
      <c r="H275" s="202">
        <v>600</v>
      </c>
      <c r="I275" s="202">
        <v>0</v>
      </c>
      <c r="J275" s="202">
        <v>0</v>
      </c>
    </row>
    <row r="276" spans="1:10" ht="33" customHeight="1" x14ac:dyDescent="0.25">
      <c r="A276" s="335"/>
      <c r="B276" s="351"/>
      <c r="C276" s="202" t="s">
        <v>309</v>
      </c>
      <c r="D276" s="202">
        <f t="shared" si="148"/>
        <v>600</v>
      </c>
      <c r="E276" s="202">
        <v>0</v>
      </c>
      <c r="F276" s="86">
        <v>0</v>
      </c>
      <c r="G276" s="86">
        <v>0</v>
      </c>
      <c r="H276" s="202">
        <v>600</v>
      </c>
      <c r="I276" s="202">
        <v>0</v>
      </c>
      <c r="J276" s="202">
        <v>0</v>
      </c>
    </row>
    <row r="277" spans="1:10" ht="31.5" customHeight="1" x14ac:dyDescent="0.25">
      <c r="A277" s="336"/>
      <c r="B277" s="352"/>
      <c r="C277" s="202" t="s">
        <v>310</v>
      </c>
      <c r="D277" s="202">
        <f t="shared" si="148"/>
        <v>600</v>
      </c>
      <c r="E277" s="202">
        <v>0</v>
      </c>
      <c r="F277" s="86">
        <v>0</v>
      </c>
      <c r="G277" s="86">
        <v>0</v>
      </c>
      <c r="H277" s="202">
        <v>600</v>
      </c>
      <c r="I277" s="202">
        <v>0</v>
      </c>
      <c r="J277" s="202">
        <v>0</v>
      </c>
    </row>
    <row r="278" spans="1:10" ht="21" customHeight="1" x14ac:dyDescent="0.25">
      <c r="A278" s="334" t="s">
        <v>331</v>
      </c>
      <c r="B278" s="350" t="s">
        <v>43</v>
      </c>
      <c r="C278" s="79" t="s">
        <v>307</v>
      </c>
      <c r="D278" s="79">
        <f>D279+D280+D281+D282+D283+D284+D285</f>
        <v>4961.0999999999995</v>
      </c>
      <c r="E278" s="79">
        <f t="shared" ref="E278:J278" si="149">E279+E280+E281+E282+E283+E284+E285</f>
        <v>0</v>
      </c>
      <c r="F278" s="79">
        <f t="shared" si="149"/>
        <v>0</v>
      </c>
      <c r="G278" s="79">
        <f t="shared" si="149"/>
        <v>0</v>
      </c>
      <c r="H278" s="79">
        <f t="shared" si="149"/>
        <v>4961.0999999999995</v>
      </c>
      <c r="I278" s="79">
        <f t="shared" ref="I278" si="150">I279+I280+I281+I282+I283+I284+I285</f>
        <v>0</v>
      </c>
      <c r="J278" s="79">
        <f t="shared" si="149"/>
        <v>0</v>
      </c>
    </row>
    <row r="279" spans="1:10" ht="21" customHeight="1" x14ac:dyDescent="0.25">
      <c r="A279" s="335"/>
      <c r="B279" s="351"/>
      <c r="C279" s="202" t="s">
        <v>66</v>
      </c>
      <c r="D279" s="202">
        <f>SUM(E279:J279)</f>
        <v>320.7</v>
      </c>
      <c r="E279" s="202">
        <v>0</v>
      </c>
      <c r="F279" s="86">
        <v>0</v>
      </c>
      <c r="G279" s="86">
        <v>0</v>
      </c>
      <c r="H279" s="202">
        <f>641.4-320.7</f>
        <v>320.7</v>
      </c>
      <c r="I279" s="202">
        <v>0</v>
      </c>
      <c r="J279" s="202">
        <v>0</v>
      </c>
    </row>
    <row r="280" spans="1:10" ht="21" customHeight="1" x14ac:dyDescent="0.25">
      <c r="A280" s="335"/>
      <c r="B280" s="351"/>
      <c r="C280" s="202" t="s">
        <v>70</v>
      </c>
      <c r="D280" s="202">
        <f>SUM(E280:H280)</f>
        <v>773.4</v>
      </c>
      <c r="E280" s="202">
        <v>0</v>
      </c>
      <c r="F280" s="86">
        <v>0</v>
      </c>
      <c r="G280" s="86">
        <v>0</v>
      </c>
      <c r="H280" s="202">
        <v>773.4</v>
      </c>
      <c r="I280" s="202">
        <v>0</v>
      </c>
      <c r="J280" s="202">
        <v>0</v>
      </c>
    </row>
    <row r="281" spans="1:10" ht="21" customHeight="1" x14ac:dyDescent="0.25">
      <c r="A281" s="335"/>
      <c r="B281" s="351"/>
      <c r="C281" s="202" t="s">
        <v>297</v>
      </c>
      <c r="D281" s="202">
        <f t="shared" ref="D281:D285" si="151">SUM(E281:H281)</f>
        <v>773.4</v>
      </c>
      <c r="E281" s="202">
        <v>0</v>
      </c>
      <c r="F281" s="86">
        <v>0</v>
      </c>
      <c r="G281" s="86">
        <v>0</v>
      </c>
      <c r="H281" s="202">
        <v>773.4</v>
      </c>
      <c r="I281" s="202">
        <v>0</v>
      </c>
      <c r="J281" s="202">
        <v>0</v>
      </c>
    </row>
    <row r="282" spans="1:10" ht="21" customHeight="1" x14ac:dyDescent="0.25">
      <c r="A282" s="335"/>
      <c r="B282" s="351"/>
      <c r="C282" s="202" t="s">
        <v>298</v>
      </c>
      <c r="D282" s="202">
        <f t="shared" si="151"/>
        <v>773.4</v>
      </c>
      <c r="E282" s="202">
        <v>0</v>
      </c>
      <c r="F282" s="86">
        <v>0</v>
      </c>
      <c r="G282" s="86">
        <v>0</v>
      </c>
      <c r="H282" s="202">
        <v>773.4</v>
      </c>
      <c r="I282" s="202">
        <v>0</v>
      </c>
      <c r="J282" s="202">
        <v>0</v>
      </c>
    </row>
    <row r="283" spans="1:10" ht="21" customHeight="1" x14ac:dyDescent="0.25">
      <c r="A283" s="335"/>
      <c r="B283" s="351"/>
      <c r="C283" s="202" t="s">
        <v>308</v>
      </c>
      <c r="D283" s="202">
        <f t="shared" si="151"/>
        <v>773.4</v>
      </c>
      <c r="E283" s="202">
        <v>0</v>
      </c>
      <c r="F283" s="86">
        <v>0</v>
      </c>
      <c r="G283" s="86">
        <v>0</v>
      </c>
      <c r="H283" s="202">
        <v>773.4</v>
      </c>
      <c r="I283" s="202">
        <v>0</v>
      </c>
      <c r="J283" s="202">
        <v>0</v>
      </c>
    </row>
    <row r="284" spans="1:10" ht="33.75" customHeight="1" x14ac:dyDescent="0.25">
      <c r="A284" s="335"/>
      <c r="B284" s="351"/>
      <c r="C284" s="202" t="s">
        <v>309</v>
      </c>
      <c r="D284" s="202">
        <f t="shared" si="151"/>
        <v>773.4</v>
      </c>
      <c r="E284" s="202">
        <v>0</v>
      </c>
      <c r="F284" s="86">
        <v>0</v>
      </c>
      <c r="G284" s="86">
        <v>0</v>
      </c>
      <c r="H284" s="202">
        <v>773.4</v>
      </c>
      <c r="I284" s="202">
        <v>0</v>
      </c>
      <c r="J284" s="202">
        <v>0</v>
      </c>
    </row>
    <row r="285" spans="1:10" ht="33.75" customHeight="1" x14ac:dyDescent="0.25">
      <c r="A285" s="336"/>
      <c r="B285" s="352"/>
      <c r="C285" s="202" t="s">
        <v>310</v>
      </c>
      <c r="D285" s="202">
        <f t="shared" si="151"/>
        <v>773.4</v>
      </c>
      <c r="E285" s="202">
        <v>0</v>
      </c>
      <c r="F285" s="86">
        <v>0</v>
      </c>
      <c r="G285" s="86">
        <v>0</v>
      </c>
      <c r="H285" s="202">
        <v>773.4</v>
      </c>
      <c r="I285" s="202">
        <v>0</v>
      </c>
      <c r="J285" s="202">
        <v>0</v>
      </c>
    </row>
    <row r="286" spans="1:10" ht="21" customHeight="1" x14ac:dyDescent="0.25">
      <c r="A286" s="334" t="s">
        <v>332</v>
      </c>
      <c r="B286" s="350" t="s">
        <v>44</v>
      </c>
      <c r="C286" s="79" t="s">
        <v>307</v>
      </c>
      <c r="D286" s="79">
        <f>SUM(D287:D293)</f>
        <v>3167</v>
      </c>
      <c r="E286" s="79">
        <f t="shared" ref="E286:J286" si="152">SUM(E287:E293)</f>
        <v>0</v>
      </c>
      <c r="F286" s="79">
        <f t="shared" si="152"/>
        <v>0</v>
      </c>
      <c r="G286" s="79">
        <f t="shared" si="152"/>
        <v>0</v>
      </c>
      <c r="H286" s="79">
        <f>SUM(H287:H293)</f>
        <v>3167</v>
      </c>
      <c r="I286" s="79">
        <f t="shared" ref="I286" si="153">SUM(I287:I293)</f>
        <v>0</v>
      </c>
      <c r="J286" s="79">
        <f t="shared" si="152"/>
        <v>0</v>
      </c>
    </row>
    <row r="287" spans="1:10" ht="21" customHeight="1" x14ac:dyDescent="0.25">
      <c r="A287" s="335"/>
      <c r="B287" s="351"/>
      <c r="C287" s="202" t="s">
        <v>66</v>
      </c>
      <c r="D287" s="202">
        <f>SUM(E287:H287)</f>
        <v>167</v>
      </c>
      <c r="E287" s="202">
        <v>0</v>
      </c>
      <c r="F287" s="86">
        <v>0</v>
      </c>
      <c r="G287" s="86">
        <v>0</v>
      </c>
      <c r="H287" s="202">
        <f>334-167</f>
        <v>167</v>
      </c>
      <c r="I287" s="202">
        <v>0</v>
      </c>
      <c r="J287" s="202">
        <v>0</v>
      </c>
    </row>
    <row r="288" spans="1:10" ht="21" customHeight="1" x14ac:dyDescent="0.25">
      <c r="A288" s="335"/>
      <c r="B288" s="351"/>
      <c r="C288" s="202" t="s">
        <v>70</v>
      </c>
      <c r="D288" s="202">
        <f t="shared" ref="D288:D293" si="154">SUM(E288:H288)</f>
        <v>500</v>
      </c>
      <c r="E288" s="202">
        <v>0</v>
      </c>
      <c r="F288" s="86">
        <v>0</v>
      </c>
      <c r="G288" s="86">
        <v>0</v>
      </c>
      <c r="H288" s="202">
        <f>7+493</f>
        <v>500</v>
      </c>
      <c r="I288" s="202">
        <v>0</v>
      </c>
      <c r="J288" s="202">
        <v>0</v>
      </c>
    </row>
    <row r="289" spans="1:10" ht="21" customHeight="1" x14ac:dyDescent="0.25">
      <c r="A289" s="335"/>
      <c r="B289" s="351"/>
      <c r="C289" s="202" t="s">
        <v>297</v>
      </c>
      <c r="D289" s="202">
        <f t="shared" si="154"/>
        <v>500</v>
      </c>
      <c r="E289" s="202">
        <v>0</v>
      </c>
      <c r="F289" s="86">
        <v>0</v>
      </c>
      <c r="G289" s="86">
        <v>0</v>
      </c>
      <c r="H289" s="202">
        <v>500</v>
      </c>
      <c r="I289" s="202">
        <v>0</v>
      </c>
      <c r="J289" s="202">
        <v>0</v>
      </c>
    </row>
    <row r="290" spans="1:10" ht="21" customHeight="1" x14ac:dyDescent="0.25">
      <c r="A290" s="335"/>
      <c r="B290" s="351"/>
      <c r="C290" s="202" t="s">
        <v>298</v>
      </c>
      <c r="D290" s="202">
        <f t="shared" si="154"/>
        <v>500</v>
      </c>
      <c r="E290" s="202">
        <v>0</v>
      </c>
      <c r="F290" s="86">
        <v>0</v>
      </c>
      <c r="G290" s="86">
        <v>0</v>
      </c>
      <c r="H290" s="202">
        <v>500</v>
      </c>
      <c r="I290" s="202">
        <v>0</v>
      </c>
      <c r="J290" s="202">
        <v>0</v>
      </c>
    </row>
    <row r="291" spans="1:10" ht="21" customHeight="1" x14ac:dyDescent="0.25">
      <c r="A291" s="335"/>
      <c r="B291" s="351"/>
      <c r="C291" s="202" t="s">
        <v>308</v>
      </c>
      <c r="D291" s="202">
        <f t="shared" si="154"/>
        <v>500</v>
      </c>
      <c r="E291" s="202">
        <v>0</v>
      </c>
      <c r="F291" s="86">
        <v>0</v>
      </c>
      <c r="G291" s="86">
        <v>0</v>
      </c>
      <c r="H291" s="202">
        <v>500</v>
      </c>
      <c r="I291" s="202">
        <v>0</v>
      </c>
      <c r="J291" s="202">
        <v>0</v>
      </c>
    </row>
    <row r="292" spans="1:10" ht="33.75" customHeight="1" x14ac:dyDescent="0.25">
      <c r="A292" s="335"/>
      <c r="B292" s="351"/>
      <c r="C292" s="202" t="s">
        <v>309</v>
      </c>
      <c r="D292" s="202">
        <f t="shared" si="154"/>
        <v>500</v>
      </c>
      <c r="E292" s="202">
        <v>0</v>
      </c>
      <c r="F292" s="86">
        <v>0</v>
      </c>
      <c r="G292" s="86">
        <v>0</v>
      </c>
      <c r="H292" s="202">
        <v>500</v>
      </c>
      <c r="I292" s="202">
        <v>0</v>
      </c>
      <c r="J292" s="202">
        <v>0</v>
      </c>
    </row>
    <row r="293" spans="1:10" ht="36" customHeight="1" x14ac:dyDescent="0.25">
      <c r="A293" s="336"/>
      <c r="B293" s="352"/>
      <c r="C293" s="202" t="s">
        <v>310</v>
      </c>
      <c r="D293" s="202">
        <f t="shared" si="154"/>
        <v>500</v>
      </c>
      <c r="E293" s="202">
        <v>0</v>
      </c>
      <c r="F293" s="86">
        <v>0</v>
      </c>
      <c r="G293" s="86">
        <v>0</v>
      </c>
      <c r="H293" s="202">
        <v>500</v>
      </c>
      <c r="I293" s="202">
        <v>0</v>
      </c>
      <c r="J293" s="202">
        <v>0</v>
      </c>
    </row>
    <row r="294" spans="1:10" ht="21" customHeight="1" x14ac:dyDescent="0.25">
      <c r="A294" s="334" t="s">
        <v>333</v>
      </c>
      <c r="B294" s="350" t="s">
        <v>45</v>
      </c>
      <c r="C294" s="79" t="s">
        <v>307</v>
      </c>
      <c r="D294" s="79">
        <f t="shared" ref="D294:J294" si="155">SUM(D295:D301)</f>
        <v>2662.5</v>
      </c>
      <c r="E294" s="79">
        <f t="shared" si="155"/>
        <v>0</v>
      </c>
      <c r="F294" s="79">
        <f t="shared" si="155"/>
        <v>0</v>
      </c>
      <c r="G294" s="79">
        <f t="shared" si="155"/>
        <v>0</v>
      </c>
      <c r="H294" s="79">
        <f t="shared" si="155"/>
        <v>2662.5</v>
      </c>
      <c r="I294" s="79">
        <f t="shared" si="155"/>
        <v>0</v>
      </c>
      <c r="J294" s="79">
        <f t="shared" si="155"/>
        <v>0</v>
      </c>
    </row>
    <row r="295" spans="1:10" ht="21" customHeight="1" x14ac:dyDescent="0.25">
      <c r="A295" s="335"/>
      <c r="B295" s="351"/>
      <c r="C295" s="202" t="s">
        <v>66</v>
      </c>
      <c r="D295" s="202">
        <f>SUM(E295:J295)</f>
        <v>262.5</v>
      </c>
      <c r="E295" s="202">
        <v>0</v>
      </c>
      <c r="F295" s="86">
        <v>0</v>
      </c>
      <c r="G295" s="86">
        <v>0</v>
      </c>
      <c r="H295" s="202">
        <f>525-262.5</f>
        <v>262.5</v>
      </c>
      <c r="I295" s="202">
        <v>0</v>
      </c>
      <c r="J295" s="202">
        <v>0</v>
      </c>
    </row>
    <row r="296" spans="1:10" ht="21" customHeight="1" x14ac:dyDescent="0.25">
      <c r="A296" s="335"/>
      <c r="B296" s="351"/>
      <c r="C296" s="202" t="s">
        <v>70</v>
      </c>
      <c r="D296" s="202">
        <f>SUM(E296:H296)</f>
        <v>400</v>
      </c>
      <c r="E296" s="202">
        <v>0</v>
      </c>
      <c r="F296" s="86">
        <v>0</v>
      </c>
      <c r="G296" s="86">
        <v>0</v>
      </c>
      <c r="H296" s="202">
        <v>400</v>
      </c>
      <c r="I296" s="202">
        <v>0</v>
      </c>
      <c r="J296" s="202">
        <v>0</v>
      </c>
    </row>
    <row r="297" spans="1:10" ht="21" customHeight="1" x14ac:dyDescent="0.25">
      <c r="A297" s="335"/>
      <c r="B297" s="351"/>
      <c r="C297" s="202" t="s">
        <v>297</v>
      </c>
      <c r="D297" s="202">
        <f t="shared" ref="D297:D301" si="156">SUM(E297:H297)</f>
        <v>400</v>
      </c>
      <c r="E297" s="202">
        <v>0</v>
      </c>
      <c r="F297" s="86">
        <v>0</v>
      </c>
      <c r="G297" s="86">
        <v>0</v>
      </c>
      <c r="H297" s="202">
        <v>400</v>
      </c>
      <c r="I297" s="202">
        <v>0</v>
      </c>
      <c r="J297" s="202">
        <v>0</v>
      </c>
    </row>
    <row r="298" spans="1:10" ht="21" customHeight="1" x14ac:dyDescent="0.25">
      <c r="A298" s="335"/>
      <c r="B298" s="351"/>
      <c r="C298" s="202" t="s">
        <v>298</v>
      </c>
      <c r="D298" s="202">
        <f t="shared" si="156"/>
        <v>400</v>
      </c>
      <c r="E298" s="202">
        <v>0</v>
      </c>
      <c r="F298" s="86">
        <v>0</v>
      </c>
      <c r="G298" s="86">
        <v>0</v>
      </c>
      <c r="H298" s="202">
        <v>400</v>
      </c>
      <c r="I298" s="202">
        <v>0</v>
      </c>
      <c r="J298" s="202">
        <v>0</v>
      </c>
    </row>
    <row r="299" spans="1:10" ht="21" customHeight="1" x14ac:dyDescent="0.25">
      <c r="A299" s="335"/>
      <c r="B299" s="351"/>
      <c r="C299" s="202" t="s">
        <v>308</v>
      </c>
      <c r="D299" s="202">
        <f t="shared" si="156"/>
        <v>400</v>
      </c>
      <c r="E299" s="202">
        <v>0</v>
      </c>
      <c r="F299" s="86">
        <v>0</v>
      </c>
      <c r="G299" s="86">
        <v>0</v>
      </c>
      <c r="H299" s="202">
        <v>400</v>
      </c>
      <c r="I299" s="202">
        <v>0</v>
      </c>
      <c r="J299" s="202">
        <v>0</v>
      </c>
    </row>
    <row r="300" spans="1:10" ht="30.75" customHeight="1" x14ac:dyDescent="0.25">
      <c r="A300" s="335"/>
      <c r="B300" s="351"/>
      <c r="C300" s="202" t="s">
        <v>309</v>
      </c>
      <c r="D300" s="202">
        <f t="shared" si="156"/>
        <v>400</v>
      </c>
      <c r="E300" s="202">
        <v>0</v>
      </c>
      <c r="F300" s="86">
        <v>0</v>
      </c>
      <c r="G300" s="86">
        <v>0</v>
      </c>
      <c r="H300" s="202">
        <v>400</v>
      </c>
      <c r="I300" s="202">
        <v>0</v>
      </c>
      <c r="J300" s="202">
        <v>0</v>
      </c>
    </row>
    <row r="301" spans="1:10" ht="29.25" customHeight="1" x14ac:dyDescent="0.25">
      <c r="A301" s="336"/>
      <c r="B301" s="352"/>
      <c r="C301" s="202" t="s">
        <v>310</v>
      </c>
      <c r="D301" s="202">
        <f t="shared" si="156"/>
        <v>400</v>
      </c>
      <c r="E301" s="202">
        <v>0</v>
      </c>
      <c r="F301" s="86">
        <v>0</v>
      </c>
      <c r="G301" s="86">
        <v>0</v>
      </c>
      <c r="H301" s="202">
        <v>400</v>
      </c>
      <c r="I301" s="202">
        <v>0</v>
      </c>
      <c r="J301" s="202">
        <v>0</v>
      </c>
    </row>
    <row r="302" spans="1:10" ht="21" customHeight="1" x14ac:dyDescent="0.25">
      <c r="A302" s="334" t="s">
        <v>620</v>
      </c>
      <c r="B302" s="350" t="s">
        <v>621</v>
      </c>
      <c r="C302" s="79" t="s">
        <v>307</v>
      </c>
      <c r="D302" s="79">
        <f t="shared" ref="D302:J302" si="157">SUM(D303:D309)</f>
        <v>0</v>
      </c>
      <c r="E302" s="79">
        <f t="shared" si="157"/>
        <v>0</v>
      </c>
      <c r="F302" s="88">
        <f t="shared" si="157"/>
        <v>0</v>
      </c>
      <c r="G302" s="88">
        <f t="shared" si="157"/>
        <v>0</v>
      </c>
      <c r="H302" s="79">
        <f t="shared" si="157"/>
        <v>0</v>
      </c>
      <c r="I302" s="79">
        <f t="shared" si="157"/>
        <v>0</v>
      </c>
      <c r="J302" s="79">
        <f t="shared" si="157"/>
        <v>0</v>
      </c>
    </row>
    <row r="303" spans="1:10" ht="21" customHeight="1" x14ac:dyDescent="0.25">
      <c r="A303" s="335"/>
      <c r="B303" s="351"/>
      <c r="C303" s="202" t="s">
        <v>66</v>
      </c>
      <c r="D303" s="202">
        <f>SUM(E303:J303)</f>
        <v>0</v>
      </c>
      <c r="E303" s="202">
        <v>0</v>
      </c>
      <c r="F303" s="86">
        <v>0</v>
      </c>
      <c r="G303" s="86">
        <v>0</v>
      </c>
      <c r="H303" s="202">
        <v>0</v>
      </c>
      <c r="I303" s="202">
        <v>0</v>
      </c>
      <c r="J303" s="202">
        <v>0</v>
      </c>
    </row>
    <row r="304" spans="1:10" ht="21" customHeight="1" x14ac:dyDescent="0.25">
      <c r="A304" s="335"/>
      <c r="B304" s="351"/>
      <c r="C304" s="202" t="s">
        <v>70</v>
      </c>
      <c r="D304" s="202">
        <f>SUM(E304:H304)</f>
        <v>0</v>
      </c>
      <c r="E304" s="202">
        <v>0</v>
      </c>
      <c r="F304" s="86">
        <v>0</v>
      </c>
      <c r="G304" s="86">
        <v>0</v>
      </c>
      <c r="H304" s="202">
        <v>0</v>
      </c>
      <c r="I304" s="202">
        <v>0</v>
      </c>
      <c r="J304" s="202">
        <v>0</v>
      </c>
    </row>
    <row r="305" spans="1:10" ht="21" customHeight="1" x14ac:dyDescent="0.25">
      <c r="A305" s="335"/>
      <c r="B305" s="351"/>
      <c r="C305" s="202" t="s">
        <v>297</v>
      </c>
      <c r="D305" s="202">
        <f t="shared" ref="D305:D309" si="158">SUM(E305:H305)</f>
        <v>0</v>
      </c>
      <c r="E305" s="202">
        <v>0</v>
      </c>
      <c r="F305" s="86">
        <v>0</v>
      </c>
      <c r="G305" s="86">
        <v>0</v>
      </c>
      <c r="H305" s="202">
        <v>0</v>
      </c>
      <c r="I305" s="202">
        <v>0</v>
      </c>
      <c r="J305" s="202">
        <v>0</v>
      </c>
    </row>
    <row r="306" spans="1:10" ht="21" customHeight="1" x14ac:dyDescent="0.25">
      <c r="A306" s="335"/>
      <c r="B306" s="351"/>
      <c r="C306" s="202" t="s">
        <v>298</v>
      </c>
      <c r="D306" s="202">
        <f t="shared" si="158"/>
        <v>0</v>
      </c>
      <c r="E306" s="202">
        <v>0</v>
      </c>
      <c r="F306" s="86">
        <v>0</v>
      </c>
      <c r="G306" s="86">
        <v>0</v>
      </c>
      <c r="H306" s="202">
        <v>0</v>
      </c>
      <c r="I306" s="202">
        <v>0</v>
      </c>
      <c r="J306" s="202">
        <v>0</v>
      </c>
    </row>
    <row r="307" spans="1:10" ht="21" customHeight="1" x14ac:dyDescent="0.25">
      <c r="A307" s="335"/>
      <c r="B307" s="351"/>
      <c r="C307" s="202" t="s">
        <v>308</v>
      </c>
      <c r="D307" s="202">
        <f t="shared" si="158"/>
        <v>0</v>
      </c>
      <c r="E307" s="202">
        <v>0</v>
      </c>
      <c r="F307" s="86">
        <v>0</v>
      </c>
      <c r="G307" s="86">
        <v>0</v>
      </c>
      <c r="H307" s="202">
        <v>0</v>
      </c>
      <c r="I307" s="202">
        <v>0</v>
      </c>
      <c r="J307" s="202">
        <v>0</v>
      </c>
    </row>
    <row r="308" spans="1:10" ht="34.5" customHeight="1" x14ac:dyDescent="0.25">
      <c r="A308" s="335"/>
      <c r="B308" s="351"/>
      <c r="C308" s="202" t="s">
        <v>309</v>
      </c>
      <c r="D308" s="202">
        <f t="shared" si="158"/>
        <v>0</v>
      </c>
      <c r="E308" s="202">
        <v>0</v>
      </c>
      <c r="F308" s="86">
        <v>0</v>
      </c>
      <c r="G308" s="86">
        <v>0</v>
      </c>
      <c r="H308" s="202">
        <v>0</v>
      </c>
      <c r="I308" s="202">
        <v>0</v>
      </c>
      <c r="J308" s="202">
        <v>0</v>
      </c>
    </row>
    <row r="309" spans="1:10" ht="34.5" customHeight="1" x14ac:dyDescent="0.25">
      <c r="A309" s="336"/>
      <c r="B309" s="352"/>
      <c r="C309" s="202" t="s">
        <v>310</v>
      </c>
      <c r="D309" s="202">
        <f t="shared" si="158"/>
        <v>0</v>
      </c>
      <c r="E309" s="202">
        <v>0</v>
      </c>
      <c r="F309" s="86">
        <v>0</v>
      </c>
      <c r="G309" s="86">
        <v>0</v>
      </c>
      <c r="H309" s="202">
        <v>0</v>
      </c>
      <c r="I309" s="202">
        <v>0</v>
      </c>
      <c r="J309" s="202">
        <v>0</v>
      </c>
    </row>
    <row r="310" spans="1:10" ht="21" customHeight="1" x14ac:dyDescent="0.25">
      <c r="A310" s="186">
        <v>8</v>
      </c>
      <c r="B310" s="343" t="s">
        <v>634</v>
      </c>
      <c r="C310" s="384"/>
      <c r="D310" s="384"/>
      <c r="E310" s="384"/>
      <c r="F310" s="384"/>
      <c r="G310" s="384"/>
      <c r="H310" s="384"/>
      <c r="I310" s="384"/>
      <c r="J310" s="385"/>
    </row>
    <row r="311" spans="1:10" ht="21" customHeight="1" x14ac:dyDescent="0.25">
      <c r="A311" s="334" t="s">
        <v>655</v>
      </c>
      <c r="B311" s="350" t="s">
        <v>633</v>
      </c>
      <c r="C311" s="79" t="s">
        <v>307</v>
      </c>
      <c r="D311" s="79">
        <f t="shared" ref="D311:J311" si="159">SUM(D312:D318)</f>
        <v>342.8</v>
      </c>
      <c r="E311" s="79">
        <f t="shared" si="159"/>
        <v>0</v>
      </c>
      <c r="F311" s="79">
        <f t="shared" si="159"/>
        <v>0</v>
      </c>
      <c r="G311" s="88">
        <f t="shared" si="159"/>
        <v>0</v>
      </c>
      <c r="H311" s="79">
        <f t="shared" si="159"/>
        <v>342.8</v>
      </c>
      <c r="I311" s="89">
        <f t="shared" si="159"/>
        <v>0</v>
      </c>
      <c r="J311" s="79">
        <f t="shared" si="159"/>
        <v>0</v>
      </c>
    </row>
    <row r="312" spans="1:10" ht="21" customHeight="1" x14ac:dyDescent="0.25">
      <c r="A312" s="335"/>
      <c r="B312" s="351"/>
      <c r="C312" s="202" t="s">
        <v>66</v>
      </c>
      <c r="D312" s="202">
        <f>SUM(E312:J312)</f>
        <v>0</v>
      </c>
      <c r="E312" s="202">
        <v>0</v>
      </c>
      <c r="F312" s="86">
        <v>0</v>
      </c>
      <c r="G312" s="86">
        <v>0</v>
      </c>
      <c r="H312" s="202">
        <f>H320</f>
        <v>0</v>
      </c>
      <c r="I312" s="90">
        <v>0</v>
      </c>
      <c r="J312" s="202">
        <v>0</v>
      </c>
    </row>
    <row r="313" spans="1:10" ht="21" customHeight="1" x14ac:dyDescent="0.25">
      <c r="A313" s="335"/>
      <c r="B313" s="351"/>
      <c r="C313" s="202" t="s">
        <v>70</v>
      </c>
      <c r="D313" s="202">
        <f>SUM(E313:H313)</f>
        <v>342.8</v>
      </c>
      <c r="E313" s="202">
        <f>SUM(E321)</f>
        <v>0</v>
      </c>
      <c r="F313" s="202">
        <f>SUM(F321)</f>
        <v>0</v>
      </c>
      <c r="G313" s="86">
        <v>0</v>
      </c>
      <c r="H313" s="202">
        <f t="shared" ref="H313:H318" si="160">H321</f>
        <v>342.8</v>
      </c>
      <c r="I313" s="90">
        <v>0</v>
      </c>
      <c r="J313" s="202">
        <v>0</v>
      </c>
    </row>
    <row r="314" spans="1:10" ht="21" customHeight="1" x14ac:dyDescent="0.25">
      <c r="A314" s="335"/>
      <c r="B314" s="351"/>
      <c r="C314" s="202" t="s">
        <v>297</v>
      </c>
      <c r="D314" s="202">
        <f t="shared" ref="D314:D318" si="161">SUM(E314:H314)</f>
        <v>0</v>
      </c>
      <c r="E314" s="202">
        <v>0</v>
      </c>
      <c r="F314" s="86">
        <v>0</v>
      </c>
      <c r="G314" s="86">
        <v>0</v>
      </c>
      <c r="H314" s="202">
        <f t="shared" si="160"/>
        <v>0</v>
      </c>
      <c r="I314" s="90">
        <v>0</v>
      </c>
      <c r="J314" s="202">
        <v>0</v>
      </c>
    </row>
    <row r="315" spans="1:10" ht="21" customHeight="1" x14ac:dyDescent="0.25">
      <c r="A315" s="335"/>
      <c r="B315" s="351"/>
      <c r="C315" s="202" t="s">
        <v>298</v>
      </c>
      <c r="D315" s="202">
        <f t="shared" si="161"/>
        <v>0</v>
      </c>
      <c r="E315" s="202">
        <v>0</v>
      </c>
      <c r="F315" s="86">
        <v>0</v>
      </c>
      <c r="G315" s="86">
        <v>0</v>
      </c>
      <c r="H315" s="202">
        <f t="shared" si="160"/>
        <v>0</v>
      </c>
      <c r="I315" s="90">
        <v>0</v>
      </c>
      <c r="J315" s="202">
        <v>0</v>
      </c>
    </row>
    <row r="316" spans="1:10" ht="21" customHeight="1" x14ac:dyDescent="0.25">
      <c r="A316" s="335"/>
      <c r="B316" s="351"/>
      <c r="C316" s="202" t="s">
        <v>308</v>
      </c>
      <c r="D316" s="202">
        <f t="shared" si="161"/>
        <v>0</v>
      </c>
      <c r="E316" s="202">
        <v>0</v>
      </c>
      <c r="F316" s="86">
        <v>0</v>
      </c>
      <c r="G316" s="86">
        <v>0</v>
      </c>
      <c r="H316" s="202">
        <f t="shared" si="160"/>
        <v>0</v>
      </c>
      <c r="I316" s="90">
        <v>0</v>
      </c>
      <c r="J316" s="202">
        <v>0</v>
      </c>
    </row>
    <row r="317" spans="1:10" ht="39" customHeight="1" x14ac:dyDescent="0.25">
      <c r="A317" s="335"/>
      <c r="B317" s="351"/>
      <c r="C317" s="202" t="s">
        <v>309</v>
      </c>
      <c r="D317" s="202">
        <f t="shared" si="161"/>
        <v>0</v>
      </c>
      <c r="E317" s="202">
        <v>0</v>
      </c>
      <c r="F317" s="86">
        <v>0</v>
      </c>
      <c r="G317" s="86">
        <v>0</v>
      </c>
      <c r="H317" s="202">
        <f t="shared" si="160"/>
        <v>0</v>
      </c>
      <c r="I317" s="90">
        <v>0</v>
      </c>
      <c r="J317" s="202">
        <v>0</v>
      </c>
    </row>
    <row r="318" spans="1:10" ht="40.5" customHeight="1" x14ac:dyDescent="0.25">
      <c r="A318" s="336"/>
      <c r="B318" s="352"/>
      <c r="C318" s="202" t="s">
        <v>310</v>
      </c>
      <c r="D318" s="202">
        <f t="shared" si="161"/>
        <v>0</v>
      </c>
      <c r="E318" s="202">
        <v>0</v>
      </c>
      <c r="F318" s="86">
        <v>0</v>
      </c>
      <c r="G318" s="86">
        <v>0</v>
      </c>
      <c r="H318" s="202">
        <f t="shared" si="160"/>
        <v>0</v>
      </c>
      <c r="I318" s="90">
        <v>0</v>
      </c>
      <c r="J318" s="202">
        <v>0</v>
      </c>
    </row>
    <row r="319" spans="1:10" ht="21" customHeight="1" x14ac:dyDescent="0.25">
      <c r="A319" s="334" t="s">
        <v>101</v>
      </c>
      <c r="B319" s="350" t="s">
        <v>629</v>
      </c>
      <c r="C319" s="79" t="s">
        <v>307</v>
      </c>
      <c r="D319" s="79">
        <f t="shared" ref="D319:J319" si="162">SUM(D320:D326)</f>
        <v>342.8</v>
      </c>
      <c r="E319" s="79">
        <f t="shared" si="162"/>
        <v>0</v>
      </c>
      <c r="F319" s="88">
        <f t="shared" si="162"/>
        <v>0</v>
      </c>
      <c r="G319" s="88">
        <f t="shared" si="162"/>
        <v>0</v>
      </c>
      <c r="H319" s="79">
        <f t="shared" si="162"/>
        <v>342.8</v>
      </c>
      <c r="I319" s="89">
        <f t="shared" si="162"/>
        <v>0</v>
      </c>
      <c r="J319" s="79">
        <f t="shared" si="162"/>
        <v>0</v>
      </c>
    </row>
    <row r="320" spans="1:10" ht="21" customHeight="1" x14ac:dyDescent="0.25">
      <c r="A320" s="335"/>
      <c r="B320" s="351"/>
      <c r="C320" s="202" t="s">
        <v>66</v>
      </c>
      <c r="D320" s="202">
        <f>SUM(E320:J320)</f>
        <v>0</v>
      </c>
      <c r="E320" s="202">
        <v>0</v>
      </c>
      <c r="F320" s="86">
        <v>0</v>
      </c>
      <c r="G320" s="86">
        <v>0</v>
      </c>
      <c r="H320" s="202">
        <v>0</v>
      </c>
      <c r="I320" s="90">
        <v>0</v>
      </c>
      <c r="J320" s="202">
        <v>0</v>
      </c>
    </row>
    <row r="321" spans="1:10" ht="21" customHeight="1" x14ac:dyDescent="0.25">
      <c r="A321" s="335"/>
      <c r="B321" s="351"/>
      <c r="C321" s="202" t="s">
        <v>70</v>
      </c>
      <c r="D321" s="202">
        <f>SUM(E321:H321)</f>
        <v>342.8</v>
      </c>
      <c r="E321" s="202">
        <v>0</v>
      </c>
      <c r="F321" s="86">
        <v>0</v>
      </c>
      <c r="G321" s="86">
        <v>0</v>
      </c>
      <c r="H321" s="202">
        <v>342.8</v>
      </c>
      <c r="I321" s="90">
        <v>0</v>
      </c>
      <c r="J321" s="202">
        <v>0</v>
      </c>
    </row>
    <row r="322" spans="1:10" ht="21" customHeight="1" x14ac:dyDescent="0.25">
      <c r="A322" s="335"/>
      <c r="B322" s="351"/>
      <c r="C322" s="202" t="s">
        <v>297</v>
      </c>
      <c r="D322" s="202">
        <f t="shared" ref="D322:D326" si="163">SUM(E322:H322)</f>
        <v>0</v>
      </c>
      <c r="E322" s="202">
        <v>0</v>
      </c>
      <c r="F322" s="86">
        <v>0</v>
      </c>
      <c r="G322" s="86">
        <v>0</v>
      </c>
      <c r="H322" s="202">
        <v>0</v>
      </c>
      <c r="I322" s="90">
        <v>0</v>
      </c>
      <c r="J322" s="202">
        <v>0</v>
      </c>
    </row>
    <row r="323" spans="1:10" ht="21" customHeight="1" x14ac:dyDescent="0.25">
      <c r="A323" s="335"/>
      <c r="B323" s="351"/>
      <c r="C323" s="202" t="s">
        <v>298</v>
      </c>
      <c r="D323" s="202">
        <f t="shared" si="163"/>
        <v>0</v>
      </c>
      <c r="E323" s="202">
        <v>0</v>
      </c>
      <c r="F323" s="86">
        <v>0</v>
      </c>
      <c r="G323" s="86">
        <v>0</v>
      </c>
      <c r="H323" s="202">
        <v>0</v>
      </c>
      <c r="I323" s="90">
        <v>0</v>
      </c>
      <c r="J323" s="202">
        <v>0</v>
      </c>
    </row>
    <row r="324" spans="1:10" ht="21" customHeight="1" x14ac:dyDescent="0.25">
      <c r="A324" s="335"/>
      <c r="B324" s="351"/>
      <c r="C324" s="202" t="s">
        <v>308</v>
      </c>
      <c r="D324" s="202">
        <f t="shared" si="163"/>
        <v>0</v>
      </c>
      <c r="E324" s="202">
        <v>0</v>
      </c>
      <c r="F324" s="86">
        <v>0</v>
      </c>
      <c r="G324" s="86">
        <v>0</v>
      </c>
      <c r="H324" s="202">
        <v>0</v>
      </c>
      <c r="I324" s="90">
        <v>0</v>
      </c>
      <c r="J324" s="202">
        <v>0</v>
      </c>
    </row>
    <row r="325" spans="1:10" ht="40.5" customHeight="1" x14ac:dyDescent="0.25">
      <c r="A325" s="335"/>
      <c r="B325" s="351"/>
      <c r="C325" s="202" t="s">
        <v>309</v>
      </c>
      <c r="D325" s="202">
        <f t="shared" si="163"/>
        <v>0</v>
      </c>
      <c r="E325" s="202">
        <v>0</v>
      </c>
      <c r="F325" s="86">
        <v>0</v>
      </c>
      <c r="G325" s="86">
        <v>0</v>
      </c>
      <c r="H325" s="202">
        <v>0</v>
      </c>
      <c r="I325" s="90">
        <v>0</v>
      </c>
      <c r="J325" s="202">
        <v>0</v>
      </c>
    </row>
    <row r="326" spans="1:10" ht="31.5" customHeight="1" x14ac:dyDescent="0.25">
      <c r="A326" s="336"/>
      <c r="B326" s="352"/>
      <c r="C326" s="202" t="s">
        <v>310</v>
      </c>
      <c r="D326" s="202">
        <f t="shared" si="163"/>
        <v>0</v>
      </c>
      <c r="E326" s="202">
        <v>0</v>
      </c>
      <c r="F326" s="86">
        <v>0</v>
      </c>
      <c r="G326" s="86">
        <v>0</v>
      </c>
      <c r="H326" s="202">
        <v>0</v>
      </c>
      <c r="I326" s="90">
        <v>0</v>
      </c>
      <c r="J326" s="202">
        <v>0</v>
      </c>
    </row>
    <row r="327" spans="1:10" ht="21" customHeight="1" x14ac:dyDescent="0.25">
      <c r="A327" s="202" t="s">
        <v>338</v>
      </c>
      <c r="B327" s="343" t="s">
        <v>635</v>
      </c>
      <c r="C327" s="344"/>
      <c r="D327" s="344"/>
      <c r="E327" s="344"/>
      <c r="F327" s="344"/>
      <c r="G327" s="344"/>
      <c r="H327" s="345"/>
      <c r="I327" s="187"/>
      <c r="J327" s="78"/>
    </row>
    <row r="328" spans="1:10" ht="21" customHeight="1" x14ac:dyDescent="0.25">
      <c r="A328" s="334" t="s">
        <v>338</v>
      </c>
      <c r="B328" s="350" t="s">
        <v>661</v>
      </c>
      <c r="C328" s="79" t="s">
        <v>307</v>
      </c>
      <c r="D328" s="79">
        <f>D329+D330+D331+D332+D333+D334+D335</f>
        <v>11373</v>
      </c>
      <c r="E328" s="79">
        <f t="shared" ref="E328:J328" si="164">E329+E330+E331+E332+E333+E334+E335</f>
        <v>0</v>
      </c>
      <c r="F328" s="79">
        <f t="shared" si="164"/>
        <v>0</v>
      </c>
      <c r="G328" s="79">
        <f t="shared" si="164"/>
        <v>0</v>
      </c>
      <c r="H328" s="79">
        <f t="shared" si="164"/>
        <v>11373</v>
      </c>
      <c r="I328" s="79">
        <f t="shared" ref="I328" si="165">I329+I330+I331+I332+I333+I334+I335</f>
        <v>0</v>
      </c>
      <c r="J328" s="79">
        <f t="shared" si="164"/>
        <v>0</v>
      </c>
    </row>
    <row r="329" spans="1:10" ht="21" customHeight="1" x14ac:dyDescent="0.25">
      <c r="A329" s="335"/>
      <c r="B329" s="351"/>
      <c r="C329" s="202" t="s">
        <v>66</v>
      </c>
      <c r="D329" s="202">
        <f>E329+F329+G329+H329+J329</f>
        <v>525</v>
      </c>
      <c r="E329" s="202">
        <f>E337+E385</f>
        <v>0</v>
      </c>
      <c r="F329" s="202">
        <f t="shared" ref="F329:J329" si="166">F337+F385</f>
        <v>0</v>
      </c>
      <c r="G329" s="202">
        <f t="shared" si="166"/>
        <v>0</v>
      </c>
      <c r="H329" s="202">
        <f t="shared" si="166"/>
        <v>525</v>
      </c>
      <c r="I329" s="202">
        <f t="shared" si="166"/>
        <v>0</v>
      </c>
      <c r="J329" s="202">
        <f t="shared" si="166"/>
        <v>0</v>
      </c>
    </row>
    <row r="330" spans="1:10" ht="21" customHeight="1" x14ac:dyDescent="0.25">
      <c r="A330" s="335"/>
      <c r="B330" s="351"/>
      <c r="C330" s="202" t="s">
        <v>70</v>
      </c>
      <c r="D330" s="202">
        <f t="shared" ref="D330:D335" si="167">E330+F330+G330+H330+J330</f>
        <v>1808</v>
      </c>
      <c r="E330" s="202">
        <f t="shared" ref="E330" si="168">E338+E386</f>
        <v>0</v>
      </c>
      <c r="F330" s="202">
        <f t="shared" ref="F330:J330" si="169">F338+F386</f>
        <v>0</v>
      </c>
      <c r="G330" s="202">
        <f t="shared" si="169"/>
        <v>0</v>
      </c>
      <c r="H330" s="202">
        <f t="shared" si="169"/>
        <v>1808</v>
      </c>
      <c r="I330" s="202">
        <f t="shared" si="169"/>
        <v>0</v>
      </c>
      <c r="J330" s="202">
        <f t="shared" si="169"/>
        <v>0</v>
      </c>
    </row>
    <row r="331" spans="1:10" ht="21" customHeight="1" x14ac:dyDescent="0.25">
      <c r="A331" s="335"/>
      <c r="B331" s="351"/>
      <c r="C331" s="202" t="s">
        <v>297</v>
      </c>
      <c r="D331" s="202">
        <f t="shared" si="167"/>
        <v>1808</v>
      </c>
      <c r="E331" s="202">
        <f t="shared" ref="E331" si="170">E339+E387</f>
        <v>0</v>
      </c>
      <c r="F331" s="202">
        <f t="shared" ref="F331:J331" si="171">F339+F387</f>
        <v>0</v>
      </c>
      <c r="G331" s="202">
        <f t="shared" si="171"/>
        <v>0</v>
      </c>
      <c r="H331" s="202">
        <f t="shared" si="171"/>
        <v>1808</v>
      </c>
      <c r="I331" s="202">
        <f t="shared" si="171"/>
        <v>0</v>
      </c>
      <c r="J331" s="202">
        <f t="shared" si="171"/>
        <v>0</v>
      </c>
    </row>
    <row r="332" spans="1:10" ht="21" customHeight="1" x14ac:dyDescent="0.25">
      <c r="A332" s="335"/>
      <c r="B332" s="351"/>
      <c r="C332" s="202" t="s">
        <v>298</v>
      </c>
      <c r="D332" s="202">
        <f t="shared" si="167"/>
        <v>1808</v>
      </c>
      <c r="E332" s="202">
        <f t="shared" ref="E332" si="172">E340+E388</f>
        <v>0</v>
      </c>
      <c r="F332" s="202">
        <f t="shared" ref="F332:J332" si="173">F340+F388</f>
        <v>0</v>
      </c>
      <c r="G332" s="202">
        <f t="shared" si="173"/>
        <v>0</v>
      </c>
      <c r="H332" s="202">
        <f t="shared" si="173"/>
        <v>1808</v>
      </c>
      <c r="I332" s="202">
        <f t="shared" si="173"/>
        <v>0</v>
      </c>
      <c r="J332" s="202">
        <f t="shared" si="173"/>
        <v>0</v>
      </c>
    </row>
    <row r="333" spans="1:10" ht="21" customHeight="1" x14ac:dyDescent="0.25">
      <c r="A333" s="335"/>
      <c r="B333" s="351"/>
      <c r="C333" s="79" t="s">
        <v>308</v>
      </c>
      <c r="D333" s="202">
        <f t="shared" si="167"/>
        <v>1808</v>
      </c>
      <c r="E333" s="202">
        <f t="shared" ref="E333" si="174">E341+E389</f>
        <v>0</v>
      </c>
      <c r="F333" s="202">
        <f t="shared" ref="F333:J333" si="175">F341+F389</f>
        <v>0</v>
      </c>
      <c r="G333" s="202">
        <f t="shared" si="175"/>
        <v>0</v>
      </c>
      <c r="H333" s="202">
        <f t="shared" si="175"/>
        <v>1808</v>
      </c>
      <c r="I333" s="202">
        <f t="shared" si="175"/>
        <v>0</v>
      </c>
      <c r="J333" s="202">
        <f t="shared" si="175"/>
        <v>0</v>
      </c>
    </row>
    <row r="334" spans="1:10" ht="34.5" customHeight="1" x14ac:dyDescent="0.25">
      <c r="A334" s="335"/>
      <c r="B334" s="351"/>
      <c r="C334" s="202" t="s">
        <v>309</v>
      </c>
      <c r="D334" s="202">
        <f t="shared" si="167"/>
        <v>1808</v>
      </c>
      <c r="E334" s="202">
        <f t="shared" ref="E334" si="176">E342+E390</f>
        <v>0</v>
      </c>
      <c r="F334" s="202">
        <f t="shared" ref="F334:J334" si="177">F342+F390</f>
        <v>0</v>
      </c>
      <c r="G334" s="202">
        <f t="shared" si="177"/>
        <v>0</v>
      </c>
      <c r="H334" s="202">
        <f t="shared" si="177"/>
        <v>1808</v>
      </c>
      <c r="I334" s="202">
        <f t="shared" si="177"/>
        <v>0</v>
      </c>
      <c r="J334" s="202">
        <f t="shared" si="177"/>
        <v>0</v>
      </c>
    </row>
    <row r="335" spans="1:10" ht="36" customHeight="1" x14ac:dyDescent="0.25">
      <c r="A335" s="336"/>
      <c r="B335" s="352"/>
      <c r="C335" s="202" t="s">
        <v>310</v>
      </c>
      <c r="D335" s="202">
        <f t="shared" si="167"/>
        <v>1808</v>
      </c>
      <c r="E335" s="202">
        <f t="shared" ref="E335" si="178">E343+E391</f>
        <v>0</v>
      </c>
      <c r="F335" s="202">
        <f t="shared" ref="F335:J335" si="179">F343+F391</f>
        <v>0</v>
      </c>
      <c r="G335" s="202">
        <f t="shared" si="179"/>
        <v>0</v>
      </c>
      <c r="H335" s="202">
        <f t="shared" si="179"/>
        <v>1808</v>
      </c>
      <c r="I335" s="202">
        <f t="shared" si="179"/>
        <v>0</v>
      </c>
      <c r="J335" s="202">
        <f t="shared" si="179"/>
        <v>0</v>
      </c>
    </row>
    <row r="336" spans="1:10" ht="21" customHeight="1" x14ac:dyDescent="0.25">
      <c r="A336" s="334" t="s">
        <v>636</v>
      </c>
      <c r="B336" s="350" t="s">
        <v>190</v>
      </c>
      <c r="C336" s="79" t="s">
        <v>307</v>
      </c>
      <c r="D336" s="79">
        <f>SUM(D337:D343)</f>
        <v>10233</v>
      </c>
      <c r="E336" s="79">
        <f>SUM(E337:E343)</f>
        <v>0</v>
      </c>
      <c r="F336" s="79">
        <f t="shared" ref="F336" si="180">SUM(F337:F343)</f>
        <v>0</v>
      </c>
      <c r="G336" s="79">
        <f t="shared" ref="G336:J336" si="181">SUM(G337:G343)</f>
        <v>0</v>
      </c>
      <c r="H336" s="79">
        <f t="shared" si="181"/>
        <v>10233</v>
      </c>
      <c r="I336" s="79">
        <f t="shared" ref="I336" si="182">SUM(I337:I343)</f>
        <v>0</v>
      </c>
      <c r="J336" s="79">
        <f t="shared" si="181"/>
        <v>0</v>
      </c>
    </row>
    <row r="337" spans="1:10" ht="21" customHeight="1" x14ac:dyDescent="0.25">
      <c r="A337" s="335"/>
      <c r="B337" s="351"/>
      <c r="C337" s="202" t="s">
        <v>66</v>
      </c>
      <c r="D337" s="202">
        <f>SUM(E337:H337)</f>
        <v>525</v>
      </c>
      <c r="E337" s="202">
        <v>0</v>
      </c>
      <c r="F337" s="202">
        <v>0</v>
      </c>
      <c r="G337" s="202">
        <v>0</v>
      </c>
      <c r="H337" s="202">
        <f>H345+H353+H361+H369+H377</f>
        <v>525</v>
      </c>
      <c r="I337" s="202">
        <v>0</v>
      </c>
      <c r="J337" s="202">
        <v>0</v>
      </c>
    </row>
    <row r="338" spans="1:10" ht="21" customHeight="1" x14ac:dyDescent="0.25">
      <c r="A338" s="335"/>
      <c r="B338" s="351"/>
      <c r="C338" s="202" t="s">
        <v>70</v>
      </c>
      <c r="D338" s="202">
        <f t="shared" ref="D338:D343" si="183">SUM(E338:H338)</f>
        <v>1618</v>
      </c>
      <c r="E338" s="202">
        <v>0</v>
      </c>
      <c r="F338" s="202">
        <f>F346+F354</f>
        <v>0</v>
      </c>
      <c r="G338" s="202">
        <f>G346+G354</f>
        <v>0</v>
      </c>
      <c r="H338" s="202">
        <f>H346+H354+H362+H370+H378</f>
        <v>1618</v>
      </c>
      <c r="I338" s="202">
        <f t="shared" ref="I338:J338" si="184">I346+I354</f>
        <v>0</v>
      </c>
      <c r="J338" s="202">
        <f t="shared" si="184"/>
        <v>0</v>
      </c>
    </row>
    <row r="339" spans="1:10" ht="21" customHeight="1" x14ac:dyDescent="0.25">
      <c r="A339" s="335"/>
      <c r="B339" s="351"/>
      <c r="C339" s="202" t="s">
        <v>297</v>
      </c>
      <c r="D339" s="202">
        <f t="shared" si="183"/>
        <v>1618</v>
      </c>
      <c r="E339" s="202">
        <v>0</v>
      </c>
      <c r="F339" s="202">
        <f t="shared" ref="F339:G343" si="185">F347+F355</f>
        <v>0</v>
      </c>
      <c r="G339" s="202">
        <f t="shared" si="185"/>
        <v>0</v>
      </c>
      <c r="H339" s="202">
        <f t="shared" ref="H339:H343" si="186">H347+H355+H363+H371+H379</f>
        <v>1618</v>
      </c>
      <c r="I339" s="202">
        <v>0</v>
      </c>
      <c r="J339" s="202">
        <v>0</v>
      </c>
    </row>
    <row r="340" spans="1:10" ht="21" customHeight="1" x14ac:dyDescent="0.25">
      <c r="A340" s="335"/>
      <c r="B340" s="351"/>
      <c r="C340" s="202" t="s">
        <v>298</v>
      </c>
      <c r="D340" s="202">
        <f t="shared" si="183"/>
        <v>1618</v>
      </c>
      <c r="E340" s="202">
        <f>E348+E356</f>
        <v>0</v>
      </c>
      <c r="F340" s="202">
        <f t="shared" si="185"/>
        <v>0</v>
      </c>
      <c r="G340" s="202">
        <f t="shared" si="185"/>
        <v>0</v>
      </c>
      <c r="H340" s="202">
        <f t="shared" si="186"/>
        <v>1618</v>
      </c>
      <c r="I340" s="202">
        <v>0</v>
      </c>
      <c r="J340" s="202">
        <v>0</v>
      </c>
    </row>
    <row r="341" spans="1:10" ht="21" customHeight="1" x14ac:dyDescent="0.25">
      <c r="A341" s="335"/>
      <c r="B341" s="351"/>
      <c r="C341" s="202" t="s">
        <v>308</v>
      </c>
      <c r="D341" s="202">
        <f t="shared" si="183"/>
        <v>1618</v>
      </c>
      <c r="E341" s="202">
        <f t="shared" ref="E341:E343" si="187">E349+E357</f>
        <v>0</v>
      </c>
      <c r="F341" s="202">
        <f t="shared" si="185"/>
        <v>0</v>
      </c>
      <c r="G341" s="202">
        <f t="shared" si="185"/>
        <v>0</v>
      </c>
      <c r="H341" s="202">
        <f t="shared" si="186"/>
        <v>1618</v>
      </c>
      <c r="I341" s="202">
        <v>0</v>
      </c>
      <c r="J341" s="202">
        <v>0</v>
      </c>
    </row>
    <row r="342" spans="1:10" ht="38.25" customHeight="1" x14ac:dyDescent="0.25">
      <c r="A342" s="335"/>
      <c r="B342" s="351"/>
      <c r="C342" s="202" t="s">
        <v>309</v>
      </c>
      <c r="D342" s="202">
        <f t="shared" si="183"/>
        <v>1618</v>
      </c>
      <c r="E342" s="202">
        <f t="shared" si="187"/>
        <v>0</v>
      </c>
      <c r="F342" s="202">
        <f t="shared" si="185"/>
        <v>0</v>
      </c>
      <c r="G342" s="202">
        <f t="shared" si="185"/>
        <v>0</v>
      </c>
      <c r="H342" s="202">
        <f t="shared" si="186"/>
        <v>1618</v>
      </c>
      <c r="I342" s="202">
        <v>0</v>
      </c>
      <c r="J342" s="202">
        <v>0</v>
      </c>
    </row>
    <row r="343" spans="1:10" ht="30.75" customHeight="1" x14ac:dyDescent="0.25">
      <c r="A343" s="336"/>
      <c r="B343" s="352"/>
      <c r="C343" s="202" t="s">
        <v>310</v>
      </c>
      <c r="D343" s="202">
        <f t="shared" si="183"/>
        <v>1618</v>
      </c>
      <c r="E343" s="202">
        <f t="shared" si="187"/>
        <v>0</v>
      </c>
      <c r="F343" s="202">
        <f t="shared" si="185"/>
        <v>0</v>
      </c>
      <c r="G343" s="202">
        <f t="shared" si="185"/>
        <v>0</v>
      </c>
      <c r="H343" s="202">
        <f t="shared" si="186"/>
        <v>1618</v>
      </c>
      <c r="I343" s="202">
        <v>0</v>
      </c>
      <c r="J343" s="202">
        <v>0</v>
      </c>
    </row>
    <row r="344" spans="1:10" ht="21" customHeight="1" x14ac:dyDescent="0.25">
      <c r="A344" s="334" t="s">
        <v>637</v>
      </c>
      <c r="B344" s="350" t="s">
        <v>732</v>
      </c>
      <c r="C344" s="79" t="s">
        <v>307</v>
      </c>
      <c r="D344" s="79">
        <f>SUM(E344:H344)</f>
        <v>546</v>
      </c>
      <c r="E344" s="79">
        <f>SUM(E345:E351)</f>
        <v>0</v>
      </c>
      <c r="F344" s="79">
        <f t="shared" ref="F344:J344" si="188">SUM(F345:F351)</f>
        <v>0</v>
      </c>
      <c r="G344" s="79">
        <f t="shared" si="188"/>
        <v>0</v>
      </c>
      <c r="H344" s="79">
        <f t="shared" si="188"/>
        <v>546</v>
      </c>
      <c r="I344" s="79">
        <f t="shared" ref="I344" si="189">SUM(I345:I351)</f>
        <v>0</v>
      </c>
      <c r="J344" s="79">
        <f t="shared" si="188"/>
        <v>0</v>
      </c>
    </row>
    <row r="345" spans="1:10" ht="21" customHeight="1" x14ac:dyDescent="0.25">
      <c r="A345" s="335"/>
      <c r="B345" s="351"/>
      <c r="C345" s="202" t="s">
        <v>66</v>
      </c>
      <c r="D345" s="202">
        <f t="shared" ref="D345:D359" si="190">SUM(E345:H345)</f>
        <v>78</v>
      </c>
      <c r="E345" s="202">
        <v>0</v>
      </c>
      <c r="F345" s="202">
        <v>0</v>
      </c>
      <c r="G345" s="202">
        <v>0</v>
      </c>
      <c r="H345" s="202">
        <v>78</v>
      </c>
      <c r="I345" s="202">
        <v>0</v>
      </c>
      <c r="J345" s="202">
        <v>0</v>
      </c>
    </row>
    <row r="346" spans="1:10" ht="21" customHeight="1" x14ac:dyDescent="0.25">
      <c r="A346" s="335"/>
      <c r="B346" s="351"/>
      <c r="C346" s="202" t="s">
        <v>70</v>
      </c>
      <c r="D346" s="202">
        <f t="shared" si="190"/>
        <v>78</v>
      </c>
      <c r="E346" s="202">
        <v>0</v>
      </c>
      <c r="F346" s="202">
        <v>0</v>
      </c>
      <c r="G346" s="202">
        <v>0</v>
      </c>
      <c r="H346" s="202">
        <v>78</v>
      </c>
      <c r="I346" s="202">
        <v>0</v>
      </c>
      <c r="J346" s="202">
        <v>0</v>
      </c>
    </row>
    <row r="347" spans="1:10" ht="21" customHeight="1" x14ac:dyDescent="0.25">
      <c r="A347" s="335"/>
      <c r="B347" s="351"/>
      <c r="C347" s="202" t="s">
        <v>297</v>
      </c>
      <c r="D347" s="202">
        <f t="shared" si="190"/>
        <v>78</v>
      </c>
      <c r="E347" s="202">
        <v>0</v>
      </c>
      <c r="F347" s="202">
        <v>0</v>
      </c>
      <c r="G347" s="202">
        <v>0</v>
      </c>
      <c r="H347" s="202">
        <v>78</v>
      </c>
      <c r="I347" s="202">
        <v>0</v>
      </c>
      <c r="J347" s="202">
        <v>0</v>
      </c>
    </row>
    <row r="348" spans="1:10" ht="21" customHeight="1" x14ac:dyDescent="0.25">
      <c r="A348" s="335"/>
      <c r="B348" s="351"/>
      <c r="C348" s="202" t="s">
        <v>298</v>
      </c>
      <c r="D348" s="202">
        <f t="shared" si="190"/>
        <v>78</v>
      </c>
      <c r="E348" s="202">
        <v>0</v>
      </c>
      <c r="F348" s="202">
        <v>0</v>
      </c>
      <c r="G348" s="202">
        <v>0</v>
      </c>
      <c r="H348" s="202">
        <v>78</v>
      </c>
      <c r="I348" s="202">
        <v>0</v>
      </c>
      <c r="J348" s="202">
        <v>0</v>
      </c>
    </row>
    <row r="349" spans="1:10" ht="21" customHeight="1" x14ac:dyDescent="0.25">
      <c r="A349" s="335"/>
      <c r="B349" s="351"/>
      <c r="C349" s="202" t="s">
        <v>308</v>
      </c>
      <c r="D349" s="202">
        <f t="shared" si="190"/>
        <v>78</v>
      </c>
      <c r="E349" s="202">
        <v>0</v>
      </c>
      <c r="F349" s="202">
        <v>0</v>
      </c>
      <c r="G349" s="202">
        <v>0</v>
      </c>
      <c r="H349" s="202">
        <v>78</v>
      </c>
      <c r="I349" s="202">
        <v>0</v>
      </c>
      <c r="J349" s="202">
        <v>0</v>
      </c>
    </row>
    <row r="350" spans="1:10" ht="36" customHeight="1" x14ac:dyDescent="0.25">
      <c r="A350" s="335"/>
      <c r="B350" s="351"/>
      <c r="C350" s="202" t="s">
        <v>309</v>
      </c>
      <c r="D350" s="202">
        <f t="shared" si="190"/>
        <v>78</v>
      </c>
      <c r="E350" s="202">
        <v>0</v>
      </c>
      <c r="F350" s="202">
        <v>0</v>
      </c>
      <c r="G350" s="202">
        <v>0</v>
      </c>
      <c r="H350" s="202">
        <v>78</v>
      </c>
      <c r="I350" s="202">
        <v>0</v>
      </c>
      <c r="J350" s="202">
        <v>0</v>
      </c>
    </row>
    <row r="351" spans="1:10" ht="39.75" customHeight="1" x14ac:dyDescent="0.25">
      <c r="A351" s="336"/>
      <c r="B351" s="352"/>
      <c r="C351" s="202" t="s">
        <v>310</v>
      </c>
      <c r="D351" s="202">
        <f t="shared" si="190"/>
        <v>78</v>
      </c>
      <c r="E351" s="202">
        <v>0</v>
      </c>
      <c r="F351" s="202">
        <v>0</v>
      </c>
      <c r="G351" s="202">
        <v>0</v>
      </c>
      <c r="H351" s="202">
        <v>78</v>
      </c>
      <c r="I351" s="202">
        <v>0</v>
      </c>
      <c r="J351" s="202">
        <v>0</v>
      </c>
    </row>
    <row r="352" spans="1:10" ht="21" customHeight="1" x14ac:dyDescent="0.25">
      <c r="A352" s="365" t="s">
        <v>638</v>
      </c>
      <c r="B352" s="362" t="s">
        <v>191</v>
      </c>
      <c r="C352" s="79" t="s">
        <v>307</v>
      </c>
      <c r="D352" s="79">
        <f>SUM(E352:H352)</f>
        <v>6000</v>
      </c>
      <c r="E352" s="79">
        <f>SUM(E353:E359)</f>
        <v>0</v>
      </c>
      <c r="F352" s="79">
        <f t="shared" ref="F352:J352" si="191">SUM(F353:F359)</f>
        <v>0</v>
      </c>
      <c r="G352" s="79">
        <f t="shared" si="191"/>
        <v>0</v>
      </c>
      <c r="H352" s="79">
        <f t="shared" si="191"/>
        <v>6000</v>
      </c>
      <c r="I352" s="79">
        <f t="shared" ref="I352" si="192">SUM(I353:I359)</f>
        <v>0</v>
      </c>
      <c r="J352" s="79">
        <f t="shared" si="191"/>
        <v>0</v>
      </c>
    </row>
    <row r="353" spans="1:10" ht="21" customHeight="1" x14ac:dyDescent="0.25">
      <c r="A353" s="366"/>
      <c r="B353" s="363"/>
      <c r="C353" s="202" t="s">
        <v>66</v>
      </c>
      <c r="D353" s="202">
        <f t="shared" si="190"/>
        <v>0</v>
      </c>
      <c r="E353" s="202">
        <v>0</v>
      </c>
      <c r="F353" s="202">
        <v>0</v>
      </c>
      <c r="G353" s="202">
        <v>0</v>
      </c>
      <c r="H353" s="202">
        <f>600-600</f>
        <v>0</v>
      </c>
      <c r="I353" s="202">
        <v>0</v>
      </c>
      <c r="J353" s="202">
        <v>0</v>
      </c>
    </row>
    <row r="354" spans="1:10" ht="21" customHeight="1" x14ac:dyDescent="0.25">
      <c r="A354" s="366"/>
      <c r="B354" s="363"/>
      <c r="C354" s="202" t="s">
        <v>70</v>
      </c>
      <c r="D354" s="202">
        <f t="shared" si="190"/>
        <v>1000</v>
      </c>
      <c r="E354" s="202">
        <v>0</v>
      </c>
      <c r="F354" s="202">
        <v>0</v>
      </c>
      <c r="G354" s="202">
        <v>0</v>
      </c>
      <c r="H354" s="202">
        <v>1000</v>
      </c>
      <c r="I354" s="202">
        <v>0</v>
      </c>
      <c r="J354" s="202">
        <v>0</v>
      </c>
    </row>
    <row r="355" spans="1:10" ht="21" customHeight="1" x14ac:dyDescent="0.25">
      <c r="A355" s="366"/>
      <c r="B355" s="363"/>
      <c r="C355" s="202" t="s">
        <v>297</v>
      </c>
      <c r="D355" s="202">
        <f t="shared" si="190"/>
        <v>1000</v>
      </c>
      <c r="E355" s="202">
        <v>0</v>
      </c>
      <c r="F355" s="202">
        <v>0</v>
      </c>
      <c r="G355" s="202">
        <v>0</v>
      </c>
      <c r="H355" s="202">
        <v>1000</v>
      </c>
      <c r="I355" s="202">
        <v>0</v>
      </c>
      <c r="J355" s="202">
        <v>0</v>
      </c>
    </row>
    <row r="356" spans="1:10" ht="21" customHeight="1" x14ac:dyDescent="0.25">
      <c r="A356" s="366"/>
      <c r="B356" s="363"/>
      <c r="C356" s="202" t="s">
        <v>298</v>
      </c>
      <c r="D356" s="202">
        <f t="shared" si="190"/>
        <v>1000</v>
      </c>
      <c r="E356" s="202">
        <v>0</v>
      </c>
      <c r="F356" s="202">
        <v>0</v>
      </c>
      <c r="G356" s="202">
        <v>0</v>
      </c>
      <c r="H356" s="202">
        <v>1000</v>
      </c>
      <c r="I356" s="202">
        <v>0</v>
      </c>
      <c r="J356" s="202">
        <v>0</v>
      </c>
    </row>
    <row r="357" spans="1:10" ht="21" customHeight="1" x14ac:dyDescent="0.25">
      <c r="A357" s="366"/>
      <c r="B357" s="363"/>
      <c r="C357" s="202" t="s">
        <v>308</v>
      </c>
      <c r="D357" s="202">
        <f t="shared" si="190"/>
        <v>1000</v>
      </c>
      <c r="E357" s="202">
        <v>0</v>
      </c>
      <c r="F357" s="202">
        <v>0</v>
      </c>
      <c r="G357" s="202">
        <v>0</v>
      </c>
      <c r="H357" s="202">
        <v>1000</v>
      </c>
      <c r="I357" s="202">
        <v>0</v>
      </c>
      <c r="J357" s="202">
        <v>0</v>
      </c>
    </row>
    <row r="358" spans="1:10" ht="32.25" customHeight="1" x14ac:dyDescent="0.25">
      <c r="A358" s="366"/>
      <c r="B358" s="363"/>
      <c r="C358" s="202" t="s">
        <v>309</v>
      </c>
      <c r="D358" s="202">
        <f t="shared" si="190"/>
        <v>1000</v>
      </c>
      <c r="E358" s="202">
        <v>0</v>
      </c>
      <c r="F358" s="202">
        <v>0</v>
      </c>
      <c r="G358" s="202">
        <v>0</v>
      </c>
      <c r="H358" s="202">
        <v>1000</v>
      </c>
      <c r="I358" s="202">
        <v>0</v>
      </c>
      <c r="J358" s="202">
        <v>0</v>
      </c>
    </row>
    <row r="359" spans="1:10" ht="33" customHeight="1" x14ac:dyDescent="0.25">
      <c r="A359" s="367"/>
      <c r="B359" s="364"/>
      <c r="C359" s="202" t="s">
        <v>310</v>
      </c>
      <c r="D359" s="202">
        <f t="shared" si="190"/>
        <v>1000</v>
      </c>
      <c r="E359" s="202">
        <v>0</v>
      </c>
      <c r="F359" s="202">
        <v>0</v>
      </c>
      <c r="G359" s="202">
        <v>0</v>
      </c>
      <c r="H359" s="202">
        <v>1000</v>
      </c>
      <c r="I359" s="202">
        <v>0</v>
      </c>
      <c r="J359" s="202">
        <v>0</v>
      </c>
    </row>
    <row r="360" spans="1:10" ht="21" customHeight="1" x14ac:dyDescent="0.25">
      <c r="A360" s="334" t="s">
        <v>639</v>
      </c>
      <c r="B360" s="350" t="s">
        <v>46</v>
      </c>
      <c r="C360" s="79" t="s">
        <v>307</v>
      </c>
      <c r="D360" s="79">
        <f>SUM(D361:D367)</f>
        <v>2987</v>
      </c>
      <c r="E360" s="79">
        <f t="shared" ref="E360" si="193">SUM(E361:E367)</f>
        <v>0</v>
      </c>
      <c r="F360" s="79">
        <f t="shared" ref="F360" si="194">SUM(F361:F367)</f>
        <v>0</v>
      </c>
      <c r="G360" s="79">
        <f t="shared" ref="G360:J360" si="195">SUM(G361:G367)</f>
        <v>0</v>
      </c>
      <c r="H360" s="79">
        <f t="shared" si="195"/>
        <v>2987</v>
      </c>
      <c r="I360" s="79">
        <f t="shared" ref="I360" si="196">SUM(I361:I367)</f>
        <v>0</v>
      </c>
      <c r="J360" s="79">
        <f t="shared" si="195"/>
        <v>0</v>
      </c>
    </row>
    <row r="361" spans="1:10" ht="21" customHeight="1" x14ac:dyDescent="0.25">
      <c r="A361" s="335"/>
      <c r="B361" s="351"/>
      <c r="C361" s="202" t="s">
        <v>66</v>
      </c>
      <c r="D361" s="202">
        <f>SUM(E361:J361)</f>
        <v>347</v>
      </c>
      <c r="E361" s="202">
        <v>0</v>
      </c>
      <c r="F361" s="86">
        <v>0</v>
      </c>
      <c r="G361" s="86">
        <v>0</v>
      </c>
      <c r="H361" s="202">
        <f>245+165-63</f>
        <v>347</v>
      </c>
      <c r="I361" s="202">
        <v>0</v>
      </c>
      <c r="J361" s="202">
        <v>0</v>
      </c>
    </row>
    <row r="362" spans="1:10" ht="21" customHeight="1" x14ac:dyDescent="0.25">
      <c r="A362" s="335"/>
      <c r="B362" s="351"/>
      <c r="C362" s="202" t="s">
        <v>70</v>
      </c>
      <c r="D362" s="202">
        <f>SUM(E362:J362)</f>
        <v>440</v>
      </c>
      <c r="E362" s="202">
        <v>0</v>
      </c>
      <c r="F362" s="86">
        <v>0</v>
      </c>
      <c r="G362" s="86">
        <v>0</v>
      </c>
      <c r="H362" s="202">
        <v>440</v>
      </c>
      <c r="I362" s="202">
        <v>0</v>
      </c>
      <c r="J362" s="202">
        <v>0</v>
      </c>
    </row>
    <row r="363" spans="1:10" ht="21" customHeight="1" x14ac:dyDescent="0.25">
      <c r="A363" s="335"/>
      <c r="B363" s="351"/>
      <c r="C363" s="202" t="s">
        <v>297</v>
      </c>
      <c r="D363" s="202">
        <f t="shared" ref="D363:D364" si="197">SUM(E363:J363)</f>
        <v>440</v>
      </c>
      <c r="E363" s="202">
        <v>0</v>
      </c>
      <c r="F363" s="86">
        <v>0</v>
      </c>
      <c r="G363" s="86">
        <v>0</v>
      </c>
      <c r="H363" s="202">
        <v>440</v>
      </c>
      <c r="I363" s="202">
        <v>0</v>
      </c>
      <c r="J363" s="202">
        <v>0</v>
      </c>
    </row>
    <row r="364" spans="1:10" ht="21" customHeight="1" x14ac:dyDescent="0.25">
      <c r="A364" s="335"/>
      <c r="B364" s="351"/>
      <c r="C364" s="202" t="s">
        <v>298</v>
      </c>
      <c r="D364" s="202">
        <f t="shared" si="197"/>
        <v>440</v>
      </c>
      <c r="E364" s="202">
        <v>0</v>
      </c>
      <c r="F364" s="86">
        <v>0</v>
      </c>
      <c r="G364" s="86">
        <v>0</v>
      </c>
      <c r="H364" s="202">
        <v>440</v>
      </c>
      <c r="I364" s="202">
        <v>0</v>
      </c>
      <c r="J364" s="202">
        <v>0</v>
      </c>
    </row>
    <row r="365" spans="1:10" ht="21" customHeight="1" x14ac:dyDescent="0.25">
      <c r="A365" s="335"/>
      <c r="B365" s="351"/>
      <c r="C365" s="202" t="s">
        <v>308</v>
      </c>
      <c r="D365" s="202">
        <f>SUM(E365:H365)</f>
        <v>440</v>
      </c>
      <c r="E365" s="202">
        <v>0</v>
      </c>
      <c r="F365" s="86">
        <v>0</v>
      </c>
      <c r="G365" s="86">
        <v>0</v>
      </c>
      <c r="H365" s="202">
        <v>440</v>
      </c>
      <c r="I365" s="202">
        <v>0</v>
      </c>
      <c r="J365" s="202">
        <v>0</v>
      </c>
    </row>
    <row r="366" spans="1:10" ht="44.25" customHeight="1" x14ac:dyDescent="0.25">
      <c r="A366" s="335"/>
      <c r="B366" s="351"/>
      <c r="C366" s="202" t="s">
        <v>309</v>
      </c>
      <c r="D366" s="202">
        <f>SUM(E366:H366)</f>
        <v>440</v>
      </c>
      <c r="E366" s="202">
        <v>0</v>
      </c>
      <c r="F366" s="86">
        <v>0</v>
      </c>
      <c r="G366" s="86">
        <v>0</v>
      </c>
      <c r="H366" s="202">
        <v>440</v>
      </c>
      <c r="I366" s="202">
        <v>0</v>
      </c>
      <c r="J366" s="202">
        <v>0</v>
      </c>
    </row>
    <row r="367" spans="1:10" ht="39" customHeight="1" x14ac:dyDescent="0.25">
      <c r="A367" s="336"/>
      <c r="B367" s="352"/>
      <c r="C367" s="202" t="s">
        <v>310</v>
      </c>
      <c r="D367" s="202">
        <f>SUM(E367:H367)</f>
        <v>440</v>
      </c>
      <c r="E367" s="202">
        <v>0</v>
      </c>
      <c r="F367" s="86">
        <v>0</v>
      </c>
      <c r="G367" s="86">
        <v>0</v>
      </c>
      <c r="H367" s="202">
        <v>440</v>
      </c>
      <c r="I367" s="202">
        <v>0</v>
      </c>
      <c r="J367" s="202">
        <v>0</v>
      </c>
    </row>
    <row r="368" spans="1:10" ht="21" customHeight="1" x14ac:dyDescent="0.25">
      <c r="A368" s="334" t="s">
        <v>729</v>
      </c>
      <c r="B368" s="350" t="s">
        <v>728</v>
      </c>
      <c r="C368" s="79" t="s">
        <v>307</v>
      </c>
      <c r="D368" s="79">
        <f>SUM(D369:D375)</f>
        <v>350</v>
      </c>
      <c r="E368" s="79">
        <f t="shared" ref="E368:J368" si="198">SUM(E369:E375)</f>
        <v>0</v>
      </c>
      <c r="F368" s="88">
        <f t="shared" si="198"/>
        <v>0</v>
      </c>
      <c r="G368" s="88">
        <f t="shared" si="198"/>
        <v>0</v>
      </c>
      <c r="H368" s="79">
        <f>SUM(H369:H375)</f>
        <v>350</v>
      </c>
      <c r="I368" s="79">
        <f t="shared" si="198"/>
        <v>0</v>
      </c>
      <c r="J368" s="79">
        <f t="shared" si="198"/>
        <v>0</v>
      </c>
    </row>
    <row r="369" spans="1:10" ht="21" customHeight="1" x14ac:dyDescent="0.25">
      <c r="A369" s="371"/>
      <c r="B369" s="373"/>
      <c r="C369" s="202" t="s">
        <v>66</v>
      </c>
      <c r="D369" s="202">
        <f>SUM(E369:J369)</f>
        <v>50</v>
      </c>
      <c r="E369" s="202">
        <v>0</v>
      </c>
      <c r="F369" s="86">
        <v>0</v>
      </c>
      <c r="G369" s="86">
        <v>0</v>
      </c>
      <c r="H369" s="202">
        <v>50</v>
      </c>
      <c r="I369" s="202">
        <v>0</v>
      </c>
      <c r="J369" s="202">
        <v>0</v>
      </c>
    </row>
    <row r="370" spans="1:10" ht="21" customHeight="1" x14ac:dyDescent="0.25">
      <c r="A370" s="371"/>
      <c r="B370" s="373"/>
      <c r="C370" s="202" t="s">
        <v>70</v>
      </c>
      <c r="D370" s="202">
        <f>SUM(E370:J370)</f>
        <v>50</v>
      </c>
      <c r="E370" s="202">
        <v>0</v>
      </c>
      <c r="F370" s="86">
        <v>0</v>
      </c>
      <c r="G370" s="86">
        <v>0</v>
      </c>
      <c r="H370" s="202">
        <v>50</v>
      </c>
      <c r="I370" s="202">
        <v>0</v>
      </c>
      <c r="J370" s="202">
        <v>0</v>
      </c>
    </row>
    <row r="371" spans="1:10" ht="21" customHeight="1" x14ac:dyDescent="0.25">
      <c r="A371" s="371"/>
      <c r="B371" s="373"/>
      <c r="C371" s="202" t="s">
        <v>297</v>
      </c>
      <c r="D371" s="202">
        <f t="shared" ref="D371:D372" si="199">SUM(E371:J371)</f>
        <v>50</v>
      </c>
      <c r="E371" s="202">
        <v>0</v>
      </c>
      <c r="F371" s="86">
        <v>0</v>
      </c>
      <c r="G371" s="86">
        <v>0</v>
      </c>
      <c r="H371" s="202">
        <v>50</v>
      </c>
      <c r="I371" s="202">
        <v>0</v>
      </c>
      <c r="J371" s="202">
        <v>0</v>
      </c>
    </row>
    <row r="372" spans="1:10" ht="21" customHeight="1" x14ac:dyDescent="0.25">
      <c r="A372" s="371"/>
      <c r="B372" s="373"/>
      <c r="C372" s="202" t="s">
        <v>298</v>
      </c>
      <c r="D372" s="202">
        <f t="shared" si="199"/>
        <v>50</v>
      </c>
      <c r="E372" s="202">
        <v>0</v>
      </c>
      <c r="F372" s="86">
        <v>0</v>
      </c>
      <c r="G372" s="86">
        <v>0</v>
      </c>
      <c r="H372" s="202">
        <v>50</v>
      </c>
      <c r="I372" s="202">
        <v>0</v>
      </c>
      <c r="J372" s="202">
        <v>0</v>
      </c>
    </row>
    <row r="373" spans="1:10" ht="21" customHeight="1" x14ac:dyDescent="0.25">
      <c r="A373" s="371"/>
      <c r="B373" s="373"/>
      <c r="C373" s="202" t="s">
        <v>308</v>
      </c>
      <c r="D373" s="202">
        <f>SUM(E373:H373)</f>
        <v>50</v>
      </c>
      <c r="E373" s="202">
        <v>0</v>
      </c>
      <c r="F373" s="86">
        <v>0</v>
      </c>
      <c r="G373" s="86">
        <v>0</v>
      </c>
      <c r="H373" s="202">
        <v>50</v>
      </c>
      <c r="I373" s="202">
        <v>0</v>
      </c>
      <c r="J373" s="202">
        <v>0</v>
      </c>
    </row>
    <row r="374" spans="1:10" ht="36.75" customHeight="1" x14ac:dyDescent="0.25">
      <c r="A374" s="371"/>
      <c r="B374" s="373"/>
      <c r="C374" s="202" t="s">
        <v>309</v>
      </c>
      <c r="D374" s="202">
        <f>SUM(E374:H374)</f>
        <v>50</v>
      </c>
      <c r="E374" s="202">
        <v>0</v>
      </c>
      <c r="F374" s="86">
        <v>0</v>
      </c>
      <c r="G374" s="86">
        <v>0</v>
      </c>
      <c r="H374" s="202">
        <v>50</v>
      </c>
      <c r="I374" s="202">
        <v>0</v>
      </c>
      <c r="J374" s="202">
        <v>0</v>
      </c>
    </row>
    <row r="375" spans="1:10" ht="31.5" customHeight="1" x14ac:dyDescent="0.25">
      <c r="A375" s="372"/>
      <c r="B375" s="374"/>
      <c r="C375" s="202" t="s">
        <v>310</v>
      </c>
      <c r="D375" s="202">
        <f>SUM(E375:H375)</f>
        <v>50</v>
      </c>
      <c r="E375" s="202">
        <v>0</v>
      </c>
      <c r="F375" s="86">
        <v>0</v>
      </c>
      <c r="G375" s="86">
        <v>0</v>
      </c>
      <c r="H375" s="202">
        <v>50</v>
      </c>
      <c r="I375" s="202">
        <v>0</v>
      </c>
      <c r="J375" s="202">
        <v>0</v>
      </c>
    </row>
    <row r="376" spans="1:10" ht="21" customHeight="1" x14ac:dyDescent="0.25">
      <c r="A376" s="368" t="s">
        <v>731</v>
      </c>
      <c r="B376" s="359" t="s">
        <v>730</v>
      </c>
      <c r="C376" s="79" t="s">
        <v>307</v>
      </c>
      <c r="D376" s="79">
        <f>SUM(D377:D383)</f>
        <v>350</v>
      </c>
      <c r="E376" s="79">
        <f t="shared" ref="E376:G376" si="200">SUM(E377:E383)</f>
        <v>0</v>
      </c>
      <c r="F376" s="88">
        <f t="shared" si="200"/>
        <v>0</v>
      </c>
      <c r="G376" s="88">
        <f t="shared" si="200"/>
        <v>0</v>
      </c>
      <c r="H376" s="79">
        <f>SUM(H377:H383)</f>
        <v>350</v>
      </c>
      <c r="I376" s="79">
        <f t="shared" ref="I376:J376" si="201">SUM(I377:I383)</f>
        <v>0</v>
      </c>
      <c r="J376" s="79">
        <f t="shared" si="201"/>
        <v>0</v>
      </c>
    </row>
    <row r="377" spans="1:10" ht="21" customHeight="1" x14ac:dyDescent="0.25">
      <c r="A377" s="369"/>
      <c r="B377" s="360"/>
      <c r="C377" s="202" t="s">
        <v>66</v>
      </c>
      <c r="D377" s="202">
        <f>SUM(E377:J377)</f>
        <v>50</v>
      </c>
      <c r="E377" s="202">
        <v>0</v>
      </c>
      <c r="F377" s="86">
        <v>0</v>
      </c>
      <c r="G377" s="86">
        <v>0</v>
      </c>
      <c r="H377" s="202">
        <v>50</v>
      </c>
      <c r="I377" s="202">
        <v>0</v>
      </c>
      <c r="J377" s="202">
        <v>0</v>
      </c>
    </row>
    <row r="378" spans="1:10" ht="21" customHeight="1" x14ac:dyDescent="0.25">
      <c r="A378" s="369"/>
      <c r="B378" s="360"/>
      <c r="C378" s="202" t="s">
        <v>70</v>
      </c>
      <c r="D378" s="202">
        <f>SUM(E378:J378)</f>
        <v>50</v>
      </c>
      <c r="E378" s="202">
        <v>0</v>
      </c>
      <c r="F378" s="86">
        <v>0</v>
      </c>
      <c r="G378" s="86">
        <v>0</v>
      </c>
      <c r="H378" s="202">
        <v>50</v>
      </c>
      <c r="I378" s="202">
        <v>0</v>
      </c>
      <c r="J378" s="202">
        <v>0</v>
      </c>
    </row>
    <row r="379" spans="1:10" ht="21" customHeight="1" x14ac:dyDescent="0.25">
      <c r="A379" s="369"/>
      <c r="B379" s="360"/>
      <c r="C379" s="202" t="s">
        <v>297</v>
      </c>
      <c r="D379" s="202">
        <f t="shared" ref="D379:D380" si="202">SUM(E379:J379)</f>
        <v>50</v>
      </c>
      <c r="E379" s="202">
        <v>0</v>
      </c>
      <c r="F379" s="86">
        <v>0</v>
      </c>
      <c r="G379" s="86">
        <v>0</v>
      </c>
      <c r="H379" s="202">
        <v>50</v>
      </c>
      <c r="I379" s="202">
        <v>0</v>
      </c>
      <c r="J379" s="202">
        <v>0</v>
      </c>
    </row>
    <row r="380" spans="1:10" ht="21" customHeight="1" x14ac:dyDescent="0.25">
      <c r="A380" s="369"/>
      <c r="B380" s="360"/>
      <c r="C380" s="202" t="s">
        <v>298</v>
      </c>
      <c r="D380" s="202">
        <f t="shared" si="202"/>
        <v>50</v>
      </c>
      <c r="E380" s="202">
        <v>0</v>
      </c>
      <c r="F380" s="86">
        <v>0</v>
      </c>
      <c r="G380" s="86">
        <v>0</v>
      </c>
      <c r="H380" s="202">
        <v>50</v>
      </c>
      <c r="I380" s="202">
        <v>0</v>
      </c>
      <c r="J380" s="202">
        <v>0</v>
      </c>
    </row>
    <row r="381" spans="1:10" ht="21" customHeight="1" x14ac:dyDescent="0.25">
      <c r="A381" s="369"/>
      <c r="B381" s="360"/>
      <c r="C381" s="202" t="s">
        <v>308</v>
      </c>
      <c r="D381" s="202">
        <f>SUM(E381:H381)</f>
        <v>50</v>
      </c>
      <c r="E381" s="202">
        <v>0</v>
      </c>
      <c r="F381" s="86">
        <v>0</v>
      </c>
      <c r="G381" s="86">
        <v>0</v>
      </c>
      <c r="H381" s="202">
        <v>50</v>
      </c>
      <c r="I381" s="202">
        <v>0</v>
      </c>
      <c r="J381" s="202">
        <v>0</v>
      </c>
    </row>
    <row r="382" spans="1:10" ht="31.5" customHeight="1" x14ac:dyDescent="0.25">
      <c r="A382" s="369"/>
      <c r="B382" s="360"/>
      <c r="C382" s="202" t="s">
        <v>309</v>
      </c>
      <c r="D382" s="202">
        <f>SUM(E382:H382)</f>
        <v>50</v>
      </c>
      <c r="E382" s="202">
        <v>0</v>
      </c>
      <c r="F382" s="86">
        <v>0</v>
      </c>
      <c r="G382" s="86">
        <v>0</v>
      </c>
      <c r="H382" s="202">
        <v>50</v>
      </c>
      <c r="I382" s="202">
        <v>0</v>
      </c>
      <c r="J382" s="202">
        <v>0</v>
      </c>
    </row>
    <row r="383" spans="1:10" ht="31.5" customHeight="1" x14ac:dyDescent="0.25">
      <c r="A383" s="370"/>
      <c r="B383" s="361"/>
      <c r="C383" s="202" t="s">
        <v>310</v>
      </c>
      <c r="D383" s="202">
        <f>SUM(E383:H383)</f>
        <v>50</v>
      </c>
      <c r="E383" s="202">
        <v>0</v>
      </c>
      <c r="F383" s="86">
        <v>0</v>
      </c>
      <c r="G383" s="86">
        <v>0</v>
      </c>
      <c r="H383" s="202">
        <v>50</v>
      </c>
      <c r="I383" s="202">
        <v>0</v>
      </c>
      <c r="J383" s="202">
        <v>0</v>
      </c>
    </row>
    <row r="384" spans="1:10" ht="21" customHeight="1" x14ac:dyDescent="0.25">
      <c r="A384" s="334" t="s">
        <v>341</v>
      </c>
      <c r="B384" s="350" t="s">
        <v>48</v>
      </c>
      <c r="C384" s="79" t="s">
        <v>307</v>
      </c>
      <c r="D384" s="79">
        <f>SUM(D385:D391)</f>
        <v>1140</v>
      </c>
      <c r="E384" s="79">
        <f>SUM(E385:E391)</f>
        <v>0</v>
      </c>
      <c r="F384" s="79">
        <f t="shared" ref="F384:G384" si="203">SUM(F385:F391)</f>
        <v>0</v>
      </c>
      <c r="G384" s="79">
        <f t="shared" si="203"/>
        <v>0</v>
      </c>
      <c r="H384" s="79">
        <f>SUM(H385:H391)</f>
        <v>1140</v>
      </c>
      <c r="I384" s="79">
        <f t="shared" ref="I384:J384" si="204">SUM(I385:I391)</f>
        <v>0</v>
      </c>
      <c r="J384" s="79">
        <f t="shared" si="204"/>
        <v>0</v>
      </c>
    </row>
    <row r="385" spans="1:10" ht="21" customHeight="1" x14ac:dyDescent="0.25">
      <c r="A385" s="335"/>
      <c r="B385" s="351"/>
      <c r="C385" s="202" t="s">
        <v>66</v>
      </c>
      <c r="D385" s="202">
        <f>SUM(E385:J385)</f>
        <v>0</v>
      </c>
      <c r="E385" s="202">
        <v>0</v>
      </c>
      <c r="F385" s="202">
        <v>0</v>
      </c>
      <c r="G385" s="202">
        <v>0</v>
      </c>
      <c r="H385" s="202">
        <v>0</v>
      </c>
      <c r="I385" s="202">
        <v>0</v>
      </c>
      <c r="J385" s="202">
        <v>0</v>
      </c>
    </row>
    <row r="386" spans="1:10" ht="21" customHeight="1" x14ac:dyDescent="0.25">
      <c r="A386" s="335"/>
      <c r="B386" s="351"/>
      <c r="C386" s="202" t="s">
        <v>70</v>
      </c>
      <c r="D386" s="202">
        <f>SUM(E386:J386)</f>
        <v>190</v>
      </c>
      <c r="E386" s="202">
        <v>0</v>
      </c>
      <c r="F386" s="202">
        <v>0</v>
      </c>
      <c r="G386" s="202">
        <v>0</v>
      </c>
      <c r="H386" s="202">
        <v>190</v>
      </c>
      <c r="I386" s="202">
        <v>0</v>
      </c>
      <c r="J386" s="202">
        <v>0</v>
      </c>
    </row>
    <row r="387" spans="1:10" ht="21" customHeight="1" x14ac:dyDescent="0.25">
      <c r="A387" s="335"/>
      <c r="B387" s="351"/>
      <c r="C387" s="202" t="s">
        <v>297</v>
      </c>
      <c r="D387" s="202">
        <f>SUM(E387:H387)</f>
        <v>190</v>
      </c>
      <c r="E387" s="202">
        <v>0</v>
      </c>
      <c r="F387" s="202">
        <v>0</v>
      </c>
      <c r="G387" s="202">
        <v>0</v>
      </c>
      <c r="H387" s="202">
        <v>190</v>
      </c>
      <c r="I387" s="202">
        <v>0</v>
      </c>
      <c r="J387" s="202">
        <v>0</v>
      </c>
    </row>
    <row r="388" spans="1:10" ht="21" customHeight="1" x14ac:dyDescent="0.25">
      <c r="A388" s="335"/>
      <c r="B388" s="351"/>
      <c r="C388" s="202" t="s">
        <v>298</v>
      </c>
      <c r="D388" s="202">
        <f t="shared" ref="D388:D391" si="205">SUM(E388:H388)</f>
        <v>190</v>
      </c>
      <c r="E388" s="202">
        <v>0</v>
      </c>
      <c r="F388" s="202">
        <v>0</v>
      </c>
      <c r="G388" s="202">
        <v>0</v>
      </c>
      <c r="H388" s="202">
        <v>190</v>
      </c>
      <c r="I388" s="202">
        <v>0</v>
      </c>
      <c r="J388" s="202">
        <v>0</v>
      </c>
    </row>
    <row r="389" spans="1:10" ht="21" customHeight="1" x14ac:dyDescent="0.25">
      <c r="A389" s="335"/>
      <c r="B389" s="351"/>
      <c r="C389" s="202" t="s">
        <v>308</v>
      </c>
      <c r="D389" s="202">
        <f t="shared" si="205"/>
        <v>190</v>
      </c>
      <c r="E389" s="202">
        <v>0</v>
      </c>
      <c r="F389" s="202">
        <v>0</v>
      </c>
      <c r="G389" s="202">
        <v>0</v>
      </c>
      <c r="H389" s="202">
        <v>190</v>
      </c>
      <c r="I389" s="202">
        <v>0</v>
      </c>
      <c r="J389" s="202">
        <v>0</v>
      </c>
    </row>
    <row r="390" spans="1:10" ht="38.25" customHeight="1" x14ac:dyDescent="0.25">
      <c r="A390" s="335"/>
      <c r="B390" s="351"/>
      <c r="C390" s="202" t="s">
        <v>309</v>
      </c>
      <c r="D390" s="202">
        <f t="shared" si="205"/>
        <v>190</v>
      </c>
      <c r="E390" s="202">
        <v>0</v>
      </c>
      <c r="F390" s="202">
        <v>0</v>
      </c>
      <c r="G390" s="202">
        <v>0</v>
      </c>
      <c r="H390" s="202">
        <v>190</v>
      </c>
      <c r="I390" s="202">
        <v>0</v>
      </c>
      <c r="J390" s="202">
        <v>0</v>
      </c>
    </row>
    <row r="391" spans="1:10" ht="38.25" customHeight="1" x14ac:dyDescent="0.25">
      <c r="A391" s="336"/>
      <c r="B391" s="352"/>
      <c r="C391" s="202" t="s">
        <v>310</v>
      </c>
      <c r="D391" s="202">
        <f t="shared" si="205"/>
        <v>190</v>
      </c>
      <c r="E391" s="202">
        <v>0</v>
      </c>
      <c r="F391" s="202">
        <v>0</v>
      </c>
      <c r="G391" s="202">
        <v>0</v>
      </c>
      <c r="H391" s="202">
        <v>190</v>
      </c>
      <c r="I391" s="202">
        <v>0</v>
      </c>
      <c r="J391" s="202">
        <v>0</v>
      </c>
    </row>
    <row r="392" spans="1:10" ht="21" customHeight="1" x14ac:dyDescent="0.25">
      <c r="A392" s="334" t="s">
        <v>744</v>
      </c>
      <c r="B392" s="350" t="s">
        <v>746</v>
      </c>
      <c r="C392" s="79" t="s">
        <v>307</v>
      </c>
      <c r="D392" s="79">
        <f>SUM(D393:D399)</f>
        <v>0</v>
      </c>
      <c r="E392" s="79">
        <f t="shared" ref="E392" si="206">SUM(E393:E399)</f>
        <v>0</v>
      </c>
      <c r="F392" s="79">
        <f t="shared" ref="F392" si="207">SUM(F393:F399)</f>
        <v>0</v>
      </c>
      <c r="G392" s="79">
        <f t="shared" ref="G392" si="208">SUM(G393:G399)</f>
        <v>0</v>
      </c>
      <c r="H392" s="79">
        <f>SUM(H393:H399)</f>
        <v>0</v>
      </c>
      <c r="I392" s="79">
        <f>SUM(I393:I399)</f>
        <v>0</v>
      </c>
      <c r="J392" s="79">
        <f>SUM(J393:J399)</f>
        <v>0</v>
      </c>
    </row>
    <row r="393" spans="1:10" ht="21" customHeight="1" x14ac:dyDescent="0.25">
      <c r="A393" s="335"/>
      <c r="B393" s="351"/>
      <c r="C393" s="202" t="s">
        <v>66</v>
      </c>
      <c r="D393" s="202">
        <f>SUM(E393:J393)</f>
        <v>0</v>
      </c>
      <c r="E393" s="202">
        <f t="shared" ref="E393:J399" si="209">E401</f>
        <v>0</v>
      </c>
      <c r="F393" s="202">
        <f t="shared" si="209"/>
        <v>0</v>
      </c>
      <c r="G393" s="202">
        <f t="shared" si="209"/>
        <v>0</v>
      </c>
      <c r="H393" s="202">
        <f t="shared" si="209"/>
        <v>0</v>
      </c>
      <c r="I393" s="202">
        <f t="shared" si="209"/>
        <v>0</v>
      </c>
      <c r="J393" s="202">
        <f t="shared" si="209"/>
        <v>0</v>
      </c>
    </row>
    <row r="394" spans="1:10" ht="21" customHeight="1" x14ac:dyDescent="0.25">
      <c r="A394" s="335"/>
      <c r="B394" s="351"/>
      <c r="C394" s="202" t="s">
        <v>70</v>
      </c>
      <c r="D394" s="202">
        <f t="shared" ref="D394:D399" si="210">SUM(E394:J394)</f>
        <v>0</v>
      </c>
      <c r="E394" s="202">
        <f t="shared" si="209"/>
        <v>0</v>
      </c>
      <c r="F394" s="202">
        <f t="shared" si="209"/>
        <v>0</v>
      </c>
      <c r="G394" s="202">
        <f t="shared" si="209"/>
        <v>0</v>
      </c>
      <c r="H394" s="202">
        <f t="shared" si="209"/>
        <v>0</v>
      </c>
      <c r="I394" s="202">
        <f t="shared" si="209"/>
        <v>0</v>
      </c>
      <c r="J394" s="202">
        <f t="shared" si="209"/>
        <v>0</v>
      </c>
    </row>
    <row r="395" spans="1:10" ht="21" customHeight="1" x14ac:dyDescent="0.25">
      <c r="A395" s="335"/>
      <c r="B395" s="351"/>
      <c r="C395" s="202" t="s">
        <v>297</v>
      </c>
      <c r="D395" s="202">
        <f t="shared" si="210"/>
        <v>0</v>
      </c>
      <c r="E395" s="202">
        <f t="shared" si="209"/>
        <v>0</v>
      </c>
      <c r="F395" s="202">
        <f t="shared" si="209"/>
        <v>0</v>
      </c>
      <c r="G395" s="202">
        <f t="shared" si="209"/>
        <v>0</v>
      </c>
      <c r="H395" s="202">
        <f t="shared" si="209"/>
        <v>0</v>
      </c>
      <c r="I395" s="202">
        <f t="shared" si="209"/>
        <v>0</v>
      </c>
      <c r="J395" s="202">
        <f t="shared" si="209"/>
        <v>0</v>
      </c>
    </row>
    <row r="396" spans="1:10" ht="21" customHeight="1" x14ac:dyDescent="0.25">
      <c r="A396" s="335"/>
      <c r="B396" s="351"/>
      <c r="C396" s="202" t="s">
        <v>298</v>
      </c>
      <c r="D396" s="202">
        <f t="shared" si="210"/>
        <v>0</v>
      </c>
      <c r="E396" s="202">
        <f t="shared" si="209"/>
        <v>0</v>
      </c>
      <c r="F396" s="202">
        <f t="shared" si="209"/>
        <v>0</v>
      </c>
      <c r="G396" s="202">
        <f t="shared" si="209"/>
        <v>0</v>
      </c>
      <c r="H396" s="202">
        <f t="shared" si="209"/>
        <v>0</v>
      </c>
      <c r="I396" s="202">
        <f t="shared" si="209"/>
        <v>0</v>
      </c>
      <c r="J396" s="202">
        <f t="shared" si="209"/>
        <v>0</v>
      </c>
    </row>
    <row r="397" spans="1:10" ht="21" customHeight="1" x14ac:dyDescent="0.25">
      <c r="A397" s="335"/>
      <c r="B397" s="351"/>
      <c r="C397" s="202" t="s">
        <v>308</v>
      </c>
      <c r="D397" s="202">
        <f t="shared" si="210"/>
        <v>0</v>
      </c>
      <c r="E397" s="202">
        <f t="shared" si="209"/>
        <v>0</v>
      </c>
      <c r="F397" s="202">
        <f t="shared" si="209"/>
        <v>0</v>
      </c>
      <c r="G397" s="202">
        <f t="shared" si="209"/>
        <v>0</v>
      </c>
      <c r="H397" s="202">
        <f t="shared" si="209"/>
        <v>0</v>
      </c>
      <c r="I397" s="202">
        <f t="shared" si="209"/>
        <v>0</v>
      </c>
      <c r="J397" s="202">
        <f t="shared" si="209"/>
        <v>0</v>
      </c>
    </row>
    <row r="398" spans="1:10" ht="40.5" customHeight="1" x14ac:dyDescent="0.25">
      <c r="A398" s="335"/>
      <c r="B398" s="351"/>
      <c r="C398" s="202" t="s">
        <v>309</v>
      </c>
      <c r="D398" s="202">
        <f t="shared" si="210"/>
        <v>0</v>
      </c>
      <c r="E398" s="202">
        <f t="shared" si="209"/>
        <v>0</v>
      </c>
      <c r="F398" s="202">
        <f t="shared" si="209"/>
        <v>0</v>
      </c>
      <c r="G398" s="202">
        <f t="shared" si="209"/>
        <v>0</v>
      </c>
      <c r="H398" s="202">
        <f t="shared" si="209"/>
        <v>0</v>
      </c>
      <c r="I398" s="202">
        <f t="shared" si="209"/>
        <v>0</v>
      </c>
      <c r="J398" s="202">
        <f t="shared" si="209"/>
        <v>0</v>
      </c>
    </row>
    <row r="399" spans="1:10" ht="34.5" customHeight="1" x14ac:dyDescent="0.25">
      <c r="A399" s="336"/>
      <c r="B399" s="352"/>
      <c r="C399" s="202" t="s">
        <v>310</v>
      </c>
      <c r="D399" s="202">
        <f t="shared" si="210"/>
        <v>0</v>
      </c>
      <c r="E399" s="202">
        <f t="shared" si="209"/>
        <v>0</v>
      </c>
      <c r="F399" s="202">
        <f t="shared" si="209"/>
        <v>0</v>
      </c>
      <c r="G399" s="202">
        <f t="shared" si="209"/>
        <v>0</v>
      </c>
      <c r="H399" s="202">
        <f t="shared" si="209"/>
        <v>0</v>
      </c>
      <c r="I399" s="202">
        <f t="shared" si="209"/>
        <v>0</v>
      </c>
      <c r="J399" s="202">
        <f t="shared" si="209"/>
        <v>0</v>
      </c>
    </row>
    <row r="400" spans="1:10" ht="21" customHeight="1" x14ac:dyDescent="0.25">
      <c r="A400" s="334" t="s">
        <v>745</v>
      </c>
      <c r="B400" s="350" t="s">
        <v>47</v>
      </c>
      <c r="C400" s="79" t="s">
        <v>307</v>
      </c>
      <c r="D400" s="79">
        <f>SUM(D401:D407)</f>
        <v>0</v>
      </c>
      <c r="E400" s="79">
        <f>SUM(E401:E407)</f>
        <v>0</v>
      </c>
      <c r="F400" s="79">
        <f t="shared" ref="F400" si="211">SUM(F401:F407)</f>
        <v>0</v>
      </c>
      <c r="G400" s="79">
        <f t="shared" ref="G400:J400" si="212">SUM(G401:G407)</f>
        <v>0</v>
      </c>
      <c r="H400" s="79">
        <f t="shared" si="212"/>
        <v>0</v>
      </c>
      <c r="I400" s="79">
        <f t="shared" ref="I400" si="213">SUM(I401:I407)</f>
        <v>0</v>
      </c>
      <c r="J400" s="79">
        <f t="shared" si="212"/>
        <v>0</v>
      </c>
    </row>
    <row r="401" spans="1:10" ht="21" customHeight="1" x14ac:dyDescent="0.25">
      <c r="A401" s="335"/>
      <c r="B401" s="351"/>
      <c r="C401" s="202" t="s">
        <v>66</v>
      </c>
      <c r="D401" s="202">
        <f>SUM(E401:G401)</f>
        <v>0</v>
      </c>
      <c r="E401" s="202">
        <v>0</v>
      </c>
      <c r="F401" s="202">
        <v>0</v>
      </c>
      <c r="G401" s="202">
        <v>0</v>
      </c>
      <c r="H401" s="202">
        <v>0</v>
      </c>
      <c r="I401" s="202">
        <v>0</v>
      </c>
      <c r="J401" s="202">
        <v>0</v>
      </c>
    </row>
    <row r="402" spans="1:10" ht="21" customHeight="1" x14ac:dyDescent="0.25">
      <c r="A402" s="335"/>
      <c r="B402" s="351"/>
      <c r="C402" s="202" t="s">
        <v>70</v>
      </c>
      <c r="D402" s="202">
        <f t="shared" ref="D402" si="214">SUM(E402:G402)</f>
        <v>0</v>
      </c>
      <c r="E402" s="202">
        <v>0</v>
      </c>
      <c r="F402" s="202">
        <v>0</v>
      </c>
      <c r="G402" s="202">
        <v>0</v>
      </c>
      <c r="H402" s="202">
        <v>0</v>
      </c>
      <c r="I402" s="202">
        <v>0</v>
      </c>
      <c r="J402" s="202">
        <v>0</v>
      </c>
    </row>
    <row r="403" spans="1:10" ht="21" customHeight="1" x14ac:dyDescent="0.25">
      <c r="A403" s="335"/>
      <c r="B403" s="351"/>
      <c r="C403" s="202" t="s">
        <v>297</v>
      </c>
      <c r="D403" s="202">
        <f>SUM(E403:J403)</f>
        <v>0</v>
      </c>
      <c r="E403" s="202">
        <v>0</v>
      </c>
      <c r="F403" s="202">
        <v>0</v>
      </c>
      <c r="G403" s="202">
        <v>0</v>
      </c>
      <c r="H403" s="202">
        <v>0</v>
      </c>
      <c r="I403" s="202">
        <v>0</v>
      </c>
      <c r="J403" s="202">
        <v>0</v>
      </c>
    </row>
    <row r="404" spans="1:10" ht="21" customHeight="1" x14ac:dyDescent="0.25">
      <c r="A404" s="335"/>
      <c r="B404" s="351"/>
      <c r="C404" s="202" t="s">
        <v>298</v>
      </c>
      <c r="D404" s="202">
        <f t="shared" ref="D404:D407" si="215">SUM(E404:J404)</f>
        <v>0</v>
      </c>
      <c r="E404" s="202">
        <v>0</v>
      </c>
      <c r="F404" s="202">
        <v>0</v>
      </c>
      <c r="G404" s="202">
        <v>0</v>
      </c>
      <c r="H404" s="202">
        <v>0</v>
      </c>
      <c r="I404" s="202">
        <v>0</v>
      </c>
      <c r="J404" s="202">
        <v>0</v>
      </c>
    </row>
    <row r="405" spans="1:10" ht="21" customHeight="1" x14ac:dyDescent="0.25">
      <c r="A405" s="335"/>
      <c r="B405" s="351"/>
      <c r="C405" s="202" t="s">
        <v>308</v>
      </c>
      <c r="D405" s="202">
        <f t="shared" si="215"/>
        <v>0</v>
      </c>
      <c r="E405" s="202">
        <v>0</v>
      </c>
      <c r="F405" s="202">
        <v>0</v>
      </c>
      <c r="G405" s="202">
        <v>0</v>
      </c>
      <c r="H405" s="202">
        <v>0</v>
      </c>
      <c r="I405" s="202">
        <v>0</v>
      </c>
      <c r="J405" s="202">
        <v>0</v>
      </c>
    </row>
    <row r="406" spans="1:10" ht="36.75" customHeight="1" x14ac:dyDescent="0.25">
      <c r="A406" s="335"/>
      <c r="B406" s="351"/>
      <c r="C406" s="202" t="s">
        <v>309</v>
      </c>
      <c r="D406" s="202">
        <f t="shared" si="215"/>
        <v>0</v>
      </c>
      <c r="E406" s="202">
        <v>0</v>
      </c>
      <c r="F406" s="202">
        <v>0</v>
      </c>
      <c r="G406" s="202">
        <v>0</v>
      </c>
      <c r="H406" s="202">
        <v>0</v>
      </c>
      <c r="I406" s="202">
        <v>0</v>
      </c>
      <c r="J406" s="202">
        <v>0</v>
      </c>
    </row>
    <row r="407" spans="1:10" ht="48.75" customHeight="1" x14ac:dyDescent="0.25">
      <c r="A407" s="336"/>
      <c r="B407" s="352"/>
      <c r="C407" s="202" t="s">
        <v>310</v>
      </c>
      <c r="D407" s="202">
        <f t="shared" si="215"/>
        <v>0</v>
      </c>
      <c r="E407" s="202">
        <v>0</v>
      </c>
      <c r="F407" s="202">
        <v>0</v>
      </c>
      <c r="G407" s="202">
        <v>0</v>
      </c>
      <c r="H407" s="202">
        <v>0</v>
      </c>
      <c r="I407" s="202">
        <v>0</v>
      </c>
      <c r="J407" s="202">
        <v>0</v>
      </c>
    </row>
    <row r="408" spans="1:10" ht="21" customHeight="1" x14ac:dyDescent="0.25">
      <c r="A408" s="343" t="s">
        <v>727</v>
      </c>
      <c r="B408" s="344"/>
      <c r="C408" s="344"/>
      <c r="D408" s="344"/>
      <c r="E408" s="344"/>
      <c r="F408" s="344"/>
      <c r="G408" s="344"/>
      <c r="H408" s="344"/>
      <c r="I408" s="344"/>
      <c r="J408" s="345"/>
    </row>
    <row r="409" spans="1:10" ht="21" customHeight="1" x14ac:dyDescent="0.25">
      <c r="A409" s="334" t="s">
        <v>675</v>
      </c>
      <c r="B409" s="350" t="s">
        <v>670</v>
      </c>
      <c r="C409" s="202" t="s">
        <v>307</v>
      </c>
      <c r="D409" s="79">
        <f>SUM(D410:D416)</f>
        <v>120.5</v>
      </c>
      <c r="E409" s="79">
        <f>SUM(E410:E416)</f>
        <v>0</v>
      </c>
      <c r="F409" s="79">
        <f t="shared" ref="F409:J409" si="216">SUM(F410:F416)</f>
        <v>0</v>
      </c>
      <c r="G409" s="79">
        <f t="shared" si="216"/>
        <v>0</v>
      </c>
      <c r="H409" s="79">
        <f>SUM(H410:H416)</f>
        <v>120.5</v>
      </c>
      <c r="I409" s="79">
        <f t="shared" ref="I409" si="217">SUM(I410:I416)</f>
        <v>0</v>
      </c>
      <c r="J409" s="79">
        <f t="shared" si="216"/>
        <v>0</v>
      </c>
    </row>
    <row r="410" spans="1:10" ht="21" customHeight="1" x14ac:dyDescent="0.25">
      <c r="A410" s="335"/>
      <c r="B410" s="351"/>
      <c r="C410" s="202" t="s">
        <v>66</v>
      </c>
      <c r="D410" s="202">
        <f>SUM(E410:J410)</f>
        <v>120.5</v>
      </c>
      <c r="E410" s="202">
        <f>E418</f>
        <v>0</v>
      </c>
      <c r="F410" s="202">
        <f t="shared" ref="F410:J410" si="218">F418</f>
        <v>0</v>
      </c>
      <c r="G410" s="202">
        <f t="shared" si="218"/>
        <v>0</v>
      </c>
      <c r="H410" s="202">
        <f t="shared" si="218"/>
        <v>120.5</v>
      </c>
      <c r="I410" s="202">
        <f t="shared" si="218"/>
        <v>0</v>
      </c>
      <c r="J410" s="202">
        <f t="shared" si="218"/>
        <v>0</v>
      </c>
    </row>
    <row r="411" spans="1:10" ht="21" customHeight="1" x14ac:dyDescent="0.25">
      <c r="A411" s="335"/>
      <c r="B411" s="351"/>
      <c r="C411" s="202" t="s">
        <v>70</v>
      </c>
      <c r="D411" s="202">
        <f>SUM(E411:J411)</f>
        <v>0</v>
      </c>
      <c r="E411" s="202">
        <f t="shared" ref="E411:J415" si="219">E419</f>
        <v>0</v>
      </c>
      <c r="F411" s="202">
        <f t="shared" si="219"/>
        <v>0</v>
      </c>
      <c r="G411" s="202">
        <f t="shared" si="219"/>
        <v>0</v>
      </c>
      <c r="H411" s="202">
        <f t="shared" si="219"/>
        <v>0</v>
      </c>
      <c r="I411" s="202">
        <f t="shared" si="219"/>
        <v>0</v>
      </c>
      <c r="J411" s="202">
        <f t="shared" si="219"/>
        <v>0</v>
      </c>
    </row>
    <row r="412" spans="1:10" ht="21" customHeight="1" x14ac:dyDescent="0.25">
      <c r="A412" s="335"/>
      <c r="B412" s="351"/>
      <c r="C412" s="202" t="s">
        <v>297</v>
      </c>
      <c r="D412" s="202">
        <f>SUM(E412:H412)</f>
        <v>0</v>
      </c>
      <c r="E412" s="202">
        <f t="shared" si="219"/>
        <v>0</v>
      </c>
      <c r="F412" s="202">
        <f t="shared" si="219"/>
        <v>0</v>
      </c>
      <c r="G412" s="202">
        <f t="shared" si="219"/>
        <v>0</v>
      </c>
      <c r="H412" s="202">
        <f t="shared" si="219"/>
        <v>0</v>
      </c>
      <c r="I412" s="202">
        <f t="shared" si="219"/>
        <v>0</v>
      </c>
      <c r="J412" s="202">
        <f t="shared" si="219"/>
        <v>0</v>
      </c>
    </row>
    <row r="413" spans="1:10" ht="21" customHeight="1" x14ac:dyDescent="0.25">
      <c r="A413" s="335"/>
      <c r="B413" s="351"/>
      <c r="C413" s="202" t="s">
        <v>298</v>
      </c>
      <c r="D413" s="202">
        <f t="shared" ref="D413:D416" si="220">SUM(E413:H413)</f>
        <v>0</v>
      </c>
      <c r="E413" s="202">
        <f t="shared" si="219"/>
        <v>0</v>
      </c>
      <c r="F413" s="202">
        <f t="shared" si="219"/>
        <v>0</v>
      </c>
      <c r="G413" s="202">
        <f t="shared" si="219"/>
        <v>0</v>
      </c>
      <c r="H413" s="202">
        <f t="shared" si="219"/>
        <v>0</v>
      </c>
      <c r="I413" s="202">
        <f t="shared" si="219"/>
        <v>0</v>
      </c>
      <c r="J413" s="202">
        <f t="shared" si="219"/>
        <v>0</v>
      </c>
    </row>
    <row r="414" spans="1:10" ht="21" customHeight="1" x14ac:dyDescent="0.25">
      <c r="A414" s="335"/>
      <c r="B414" s="351"/>
      <c r="C414" s="202" t="s">
        <v>308</v>
      </c>
      <c r="D414" s="202">
        <f t="shared" si="220"/>
        <v>0</v>
      </c>
      <c r="E414" s="202">
        <f t="shared" si="219"/>
        <v>0</v>
      </c>
      <c r="F414" s="202">
        <f t="shared" si="219"/>
        <v>0</v>
      </c>
      <c r="G414" s="202">
        <f t="shared" si="219"/>
        <v>0</v>
      </c>
      <c r="H414" s="202">
        <f t="shared" si="219"/>
        <v>0</v>
      </c>
      <c r="I414" s="202">
        <f t="shared" si="219"/>
        <v>0</v>
      </c>
      <c r="J414" s="202">
        <f t="shared" si="219"/>
        <v>0</v>
      </c>
    </row>
    <row r="415" spans="1:10" ht="34.5" customHeight="1" x14ac:dyDescent="0.25">
      <c r="A415" s="335"/>
      <c r="B415" s="351"/>
      <c r="C415" s="202" t="s">
        <v>309</v>
      </c>
      <c r="D415" s="202">
        <f t="shared" si="220"/>
        <v>0</v>
      </c>
      <c r="E415" s="202">
        <f t="shared" si="219"/>
        <v>0</v>
      </c>
      <c r="F415" s="202">
        <f t="shared" si="219"/>
        <v>0</v>
      </c>
      <c r="G415" s="202">
        <f t="shared" si="219"/>
        <v>0</v>
      </c>
      <c r="H415" s="202">
        <f t="shared" si="219"/>
        <v>0</v>
      </c>
      <c r="I415" s="202">
        <f t="shared" si="219"/>
        <v>0</v>
      </c>
      <c r="J415" s="202">
        <f t="shared" si="219"/>
        <v>0</v>
      </c>
    </row>
    <row r="416" spans="1:10" ht="37.5" customHeight="1" x14ac:dyDescent="0.25">
      <c r="A416" s="336"/>
      <c r="B416" s="352"/>
      <c r="C416" s="202" t="s">
        <v>310</v>
      </c>
      <c r="D416" s="202">
        <f t="shared" si="220"/>
        <v>0</v>
      </c>
      <c r="E416" s="202">
        <f>E424</f>
        <v>0</v>
      </c>
      <c r="F416" s="202">
        <f t="shared" ref="F416:J416" si="221">F424</f>
        <v>0</v>
      </c>
      <c r="G416" s="202">
        <f t="shared" si="221"/>
        <v>0</v>
      </c>
      <c r="H416" s="202">
        <f t="shared" si="221"/>
        <v>0</v>
      </c>
      <c r="I416" s="202">
        <f t="shared" si="221"/>
        <v>0</v>
      </c>
      <c r="J416" s="202">
        <f t="shared" si="221"/>
        <v>0</v>
      </c>
    </row>
    <row r="417" spans="1:11" ht="21" customHeight="1" x14ac:dyDescent="0.25">
      <c r="A417" s="334" t="s">
        <v>68</v>
      </c>
      <c r="B417" s="350" t="s">
        <v>671</v>
      </c>
      <c r="C417" s="188" t="s">
        <v>307</v>
      </c>
      <c r="D417" s="188">
        <f>SUM(D418:D424)</f>
        <v>120.5</v>
      </c>
      <c r="E417" s="188">
        <f>SUM(E418:E424)</f>
        <v>0</v>
      </c>
      <c r="F417" s="188">
        <f t="shared" ref="F417:J417" si="222">SUM(F418:F424)</f>
        <v>0</v>
      </c>
      <c r="G417" s="188">
        <f t="shared" si="222"/>
        <v>0</v>
      </c>
      <c r="H417" s="188">
        <f>SUM(H418:H424)</f>
        <v>120.5</v>
      </c>
      <c r="I417" s="188">
        <f t="shared" ref="I417" si="223">SUM(I418:I424)</f>
        <v>0</v>
      </c>
      <c r="J417" s="188">
        <f t="shared" si="222"/>
        <v>0</v>
      </c>
    </row>
    <row r="418" spans="1:11" ht="21" customHeight="1" x14ac:dyDescent="0.25">
      <c r="A418" s="335"/>
      <c r="B418" s="351"/>
      <c r="C418" s="202" t="s">
        <v>66</v>
      </c>
      <c r="D418" s="202">
        <f>SUM(E418:J418)</f>
        <v>120.5</v>
      </c>
      <c r="E418" s="202">
        <v>0</v>
      </c>
      <c r="F418" s="202">
        <v>0</v>
      </c>
      <c r="G418" s="202">
        <v>0</v>
      </c>
      <c r="H418" s="202">
        <v>120.5</v>
      </c>
      <c r="I418" s="202">
        <v>0</v>
      </c>
      <c r="J418" s="202">
        <v>0</v>
      </c>
    </row>
    <row r="419" spans="1:11" ht="21" customHeight="1" x14ac:dyDescent="0.25">
      <c r="A419" s="335"/>
      <c r="B419" s="351"/>
      <c r="C419" s="202" t="s">
        <v>70</v>
      </c>
      <c r="D419" s="202">
        <f>SUM(E419:J419)</f>
        <v>0</v>
      </c>
      <c r="E419" s="202">
        <v>0</v>
      </c>
      <c r="F419" s="202">
        <v>0</v>
      </c>
      <c r="G419" s="202">
        <v>0</v>
      </c>
      <c r="H419" s="202">
        <v>0</v>
      </c>
      <c r="I419" s="202">
        <v>0</v>
      </c>
      <c r="J419" s="202">
        <v>0</v>
      </c>
    </row>
    <row r="420" spans="1:11" ht="21" customHeight="1" x14ac:dyDescent="0.25">
      <c r="A420" s="335"/>
      <c r="B420" s="351"/>
      <c r="C420" s="202" t="s">
        <v>297</v>
      </c>
      <c r="D420" s="202">
        <f>SUM(E420:H420)</f>
        <v>0</v>
      </c>
      <c r="E420" s="202">
        <v>0</v>
      </c>
      <c r="F420" s="202">
        <v>0</v>
      </c>
      <c r="G420" s="202">
        <v>0</v>
      </c>
      <c r="H420" s="202">
        <v>0</v>
      </c>
      <c r="I420" s="202">
        <v>0</v>
      </c>
      <c r="J420" s="202">
        <v>0</v>
      </c>
    </row>
    <row r="421" spans="1:11" ht="21" customHeight="1" x14ac:dyDescent="0.25">
      <c r="A421" s="335"/>
      <c r="B421" s="351"/>
      <c r="C421" s="202" t="s">
        <v>298</v>
      </c>
      <c r="D421" s="202">
        <f t="shared" ref="D421:D424" si="224">SUM(E421:H421)</f>
        <v>0</v>
      </c>
      <c r="E421" s="202">
        <v>0</v>
      </c>
      <c r="F421" s="202">
        <v>0</v>
      </c>
      <c r="G421" s="202">
        <v>0</v>
      </c>
      <c r="H421" s="202">
        <v>0</v>
      </c>
      <c r="I421" s="202">
        <v>0</v>
      </c>
      <c r="J421" s="202">
        <v>0</v>
      </c>
    </row>
    <row r="422" spans="1:11" ht="21" customHeight="1" x14ac:dyDescent="0.25">
      <c r="A422" s="335"/>
      <c r="B422" s="351"/>
      <c r="C422" s="202" t="s">
        <v>308</v>
      </c>
      <c r="D422" s="202">
        <f t="shared" si="224"/>
        <v>0</v>
      </c>
      <c r="E422" s="202">
        <v>0</v>
      </c>
      <c r="F422" s="202">
        <v>0</v>
      </c>
      <c r="G422" s="202">
        <v>0</v>
      </c>
      <c r="H422" s="202">
        <v>0</v>
      </c>
      <c r="I422" s="202">
        <v>0</v>
      </c>
      <c r="J422" s="202">
        <v>0</v>
      </c>
    </row>
    <row r="423" spans="1:11" ht="36.75" customHeight="1" x14ac:dyDescent="0.25">
      <c r="A423" s="335"/>
      <c r="B423" s="351"/>
      <c r="C423" s="202" t="s">
        <v>309</v>
      </c>
      <c r="D423" s="202">
        <f t="shared" si="224"/>
        <v>0</v>
      </c>
      <c r="E423" s="202">
        <v>0</v>
      </c>
      <c r="F423" s="202">
        <v>0</v>
      </c>
      <c r="G423" s="202">
        <v>0</v>
      </c>
      <c r="H423" s="202">
        <v>0</v>
      </c>
      <c r="I423" s="202">
        <v>0</v>
      </c>
      <c r="J423" s="202">
        <v>0</v>
      </c>
    </row>
    <row r="424" spans="1:11" ht="41.25" customHeight="1" x14ac:dyDescent="0.25">
      <c r="A424" s="336"/>
      <c r="B424" s="352"/>
      <c r="C424" s="202" t="s">
        <v>310</v>
      </c>
      <c r="D424" s="202">
        <f t="shared" si="224"/>
        <v>0</v>
      </c>
      <c r="E424" s="202">
        <v>0</v>
      </c>
      <c r="F424" s="202">
        <v>0</v>
      </c>
      <c r="G424" s="202">
        <v>0</v>
      </c>
      <c r="H424" s="202">
        <v>0</v>
      </c>
      <c r="I424" s="202">
        <v>0</v>
      </c>
      <c r="J424" s="202">
        <v>0</v>
      </c>
    </row>
    <row r="425" spans="1:11" ht="21" customHeight="1" x14ac:dyDescent="0.25">
      <c r="A425" s="334"/>
      <c r="B425" s="353" t="s">
        <v>49</v>
      </c>
      <c r="C425" s="79" t="s">
        <v>307</v>
      </c>
      <c r="D425" s="79">
        <f>SUM(D426:D432)</f>
        <v>979809.04499999993</v>
      </c>
      <c r="E425" s="79">
        <f>SUM(E426:E432)</f>
        <v>0</v>
      </c>
      <c r="F425" s="79">
        <f t="shared" ref="F425" si="225">SUM(F426:F432)</f>
        <v>0</v>
      </c>
      <c r="G425" s="79">
        <f t="shared" ref="G425:H425" si="226">SUM(G426:G432)</f>
        <v>0</v>
      </c>
      <c r="H425" s="79">
        <f t="shared" si="226"/>
        <v>979809.04499999993</v>
      </c>
      <c r="I425" s="79">
        <f>SUM(I426:I432)</f>
        <v>0</v>
      </c>
      <c r="J425" s="79">
        <f>SUM(J426:J432)</f>
        <v>0</v>
      </c>
    </row>
    <row r="426" spans="1:11" ht="21" customHeight="1" x14ac:dyDescent="0.25">
      <c r="A426" s="335"/>
      <c r="B426" s="354"/>
      <c r="C426" s="202" t="s">
        <v>66</v>
      </c>
      <c r="D426" s="202">
        <f t="shared" ref="D426:D432" si="227">SUM(E426:J426)</f>
        <v>169212.6</v>
      </c>
      <c r="E426" s="202">
        <f t="shared" ref="E426:J432" si="228">E329+E263+E214+E157+E140+E67+E9+E42+E320+E410</f>
        <v>0</v>
      </c>
      <c r="F426" s="202">
        <f t="shared" si="228"/>
        <v>0</v>
      </c>
      <c r="G426" s="202">
        <f t="shared" si="228"/>
        <v>0</v>
      </c>
      <c r="H426" s="202">
        <f t="shared" si="228"/>
        <v>169212.6</v>
      </c>
      <c r="I426" s="202">
        <f t="shared" si="228"/>
        <v>0</v>
      </c>
      <c r="J426" s="202">
        <f t="shared" si="228"/>
        <v>0</v>
      </c>
    </row>
    <row r="427" spans="1:11" ht="21" customHeight="1" x14ac:dyDescent="0.25">
      <c r="A427" s="335"/>
      <c r="B427" s="354"/>
      <c r="C427" s="202" t="s">
        <v>70</v>
      </c>
      <c r="D427" s="202">
        <f t="shared" si="227"/>
        <v>144642.345</v>
      </c>
      <c r="E427" s="202">
        <f t="shared" si="228"/>
        <v>0</v>
      </c>
      <c r="F427" s="202">
        <f t="shared" si="228"/>
        <v>0</v>
      </c>
      <c r="G427" s="202">
        <f t="shared" si="228"/>
        <v>0</v>
      </c>
      <c r="H427" s="202">
        <f t="shared" si="228"/>
        <v>144642.345</v>
      </c>
      <c r="I427" s="202">
        <f t="shared" si="228"/>
        <v>0</v>
      </c>
      <c r="J427" s="202">
        <f t="shared" si="228"/>
        <v>0</v>
      </c>
    </row>
    <row r="428" spans="1:11" ht="21" customHeight="1" x14ac:dyDescent="0.25">
      <c r="A428" s="335"/>
      <c r="B428" s="354"/>
      <c r="C428" s="202" t="s">
        <v>297</v>
      </c>
      <c r="D428" s="202">
        <f t="shared" si="227"/>
        <v>132061.80000000002</v>
      </c>
      <c r="E428" s="202">
        <f t="shared" si="228"/>
        <v>0</v>
      </c>
      <c r="F428" s="202">
        <f t="shared" si="228"/>
        <v>0</v>
      </c>
      <c r="G428" s="202">
        <f t="shared" si="228"/>
        <v>0</v>
      </c>
      <c r="H428" s="202">
        <f t="shared" si="228"/>
        <v>132061.80000000002</v>
      </c>
      <c r="I428" s="202">
        <f t="shared" si="228"/>
        <v>0</v>
      </c>
      <c r="J428" s="202">
        <f t="shared" si="228"/>
        <v>0</v>
      </c>
    </row>
    <row r="429" spans="1:11" s="85" customFormat="1" ht="21" customHeight="1" x14ac:dyDescent="0.25">
      <c r="A429" s="335"/>
      <c r="B429" s="354"/>
      <c r="C429" s="202" t="s">
        <v>298</v>
      </c>
      <c r="D429" s="202">
        <f t="shared" si="227"/>
        <v>133473.29999999999</v>
      </c>
      <c r="E429" s="202">
        <f t="shared" si="228"/>
        <v>0</v>
      </c>
      <c r="F429" s="202">
        <f t="shared" si="228"/>
        <v>0</v>
      </c>
      <c r="G429" s="202">
        <f t="shared" si="228"/>
        <v>0</v>
      </c>
      <c r="H429" s="202">
        <f t="shared" si="228"/>
        <v>133473.29999999999</v>
      </c>
      <c r="I429" s="202">
        <f t="shared" si="228"/>
        <v>0</v>
      </c>
      <c r="J429" s="202">
        <f t="shared" si="228"/>
        <v>0</v>
      </c>
      <c r="K429" s="84"/>
    </row>
    <row r="430" spans="1:11" ht="21" customHeight="1" x14ac:dyDescent="0.25">
      <c r="A430" s="335"/>
      <c r="B430" s="354"/>
      <c r="C430" s="202" t="s">
        <v>308</v>
      </c>
      <c r="D430" s="202">
        <f t="shared" si="227"/>
        <v>133473</v>
      </c>
      <c r="E430" s="202">
        <f t="shared" si="228"/>
        <v>0</v>
      </c>
      <c r="F430" s="202">
        <f t="shared" si="228"/>
        <v>0</v>
      </c>
      <c r="G430" s="202">
        <f t="shared" si="228"/>
        <v>0</v>
      </c>
      <c r="H430" s="202">
        <f t="shared" si="228"/>
        <v>133473</v>
      </c>
      <c r="I430" s="202">
        <f t="shared" si="228"/>
        <v>0</v>
      </c>
      <c r="J430" s="202">
        <f t="shared" si="228"/>
        <v>0</v>
      </c>
    </row>
    <row r="431" spans="1:11" ht="34.5" customHeight="1" x14ac:dyDescent="0.25">
      <c r="A431" s="335"/>
      <c r="B431" s="354"/>
      <c r="C431" s="202" t="s">
        <v>309</v>
      </c>
      <c r="D431" s="202">
        <f t="shared" si="227"/>
        <v>133473</v>
      </c>
      <c r="E431" s="202">
        <f t="shared" si="228"/>
        <v>0</v>
      </c>
      <c r="F431" s="202">
        <f t="shared" si="228"/>
        <v>0</v>
      </c>
      <c r="G431" s="202">
        <f t="shared" si="228"/>
        <v>0</v>
      </c>
      <c r="H431" s="202">
        <f t="shared" si="228"/>
        <v>133473</v>
      </c>
      <c r="I431" s="202">
        <f t="shared" si="228"/>
        <v>0</v>
      </c>
      <c r="J431" s="202">
        <f t="shared" si="228"/>
        <v>0</v>
      </c>
    </row>
    <row r="432" spans="1:11" ht="39" customHeight="1" x14ac:dyDescent="0.25">
      <c r="A432" s="336"/>
      <c r="B432" s="355"/>
      <c r="C432" s="202" t="s">
        <v>310</v>
      </c>
      <c r="D432" s="79">
        <f t="shared" si="227"/>
        <v>133473</v>
      </c>
      <c r="E432" s="79">
        <f t="shared" si="228"/>
        <v>0</v>
      </c>
      <c r="F432" s="79">
        <f t="shared" si="228"/>
        <v>0</v>
      </c>
      <c r="G432" s="79">
        <f t="shared" si="228"/>
        <v>0</v>
      </c>
      <c r="H432" s="202">
        <f t="shared" si="228"/>
        <v>133473</v>
      </c>
      <c r="I432" s="79">
        <f t="shared" si="228"/>
        <v>0</v>
      </c>
      <c r="J432" s="79">
        <f t="shared" si="228"/>
        <v>0</v>
      </c>
    </row>
    <row r="433" spans="1:10" ht="21" customHeight="1" x14ac:dyDescent="0.25">
      <c r="A433" s="202"/>
      <c r="B433" s="343" t="s">
        <v>504</v>
      </c>
      <c r="C433" s="344"/>
      <c r="D433" s="344"/>
      <c r="E433" s="344"/>
      <c r="F433" s="344"/>
      <c r="G433" s="344"/>
      <c r="H433" s="345"/>
      <c r="I433" s="187"/>
      <c r="J433" s="78"/>
    </row>
    <row r="434" spans="1:10" ht="21" customHeight="1" x14ac:dyDescent="0.25">
      <c r="A434" s="202" t="s">
        <v>343</v>
      </c>
      <c r="B434" s="343" t="s">
        <v>50</v>
      </c>
      <c r="C434" s="344"/>
      <c r="D434" s="344"/>
      <c r="E434" s="344"/>
      <c r="F434" s="344"/>
      <c r="G434" s="344"/>
      <c r="H434" s="345"/>
      <c r="I434" s="187"/>
      <c r="J434" s="78"/>
    </row>
    <row r="435" spans="1:10" ht="21" customHeight="1" x14ac:dyDescent="0.25">
      <c r="A435" s="334" t="s">
        <v>343</v>
      </c>
      <c r="B435" s="350" t="s">
        <v>340</v>
      </c>
      <c r="C435" s="79" t="s">
        <v>307</v>
      </c>
      <c r="D435" s="79">
        <f>E435+F435+G435+H435+J435</f>
        <v>58595.499999999993</v>
      </c>
      <c r="E435" s="79">
        <f>E436+E437+E438+E439+E440+E441+E442</f>
        <v>0</v>
      </c>
      <c r="F435" s="79">
        <f t="shared" ref="F435:H435" si="229">F436+F437+F438+F439+F440+F441+F442</f>
        <v>0</v>
      </c>
      <c r="G435" s="79">
        <f t="shared" si="229"/>
        <v>0</v>
      </c>
      <c r="H435" s="79">
        <f t="shared" si="229"/>
        <v>58595.499999999993</v>
      </c>
      <c r="I435" s="79">
        <f>I436+I437+I438+I439+I440+I441+I442</f>
        <v>0</v>
      </c>
      <c r="J435" s="79">
        <f>J436+J437+J438+J439+J440+J441+J442</f>
        <v>0</v>
      </c>
    </row>
    <row r="436" spans="1:10" ht="21" customHeight="1" x14ac:dyDescent="0.25">
      <c r="A436" s="335"/>
      <c r="B436" s="351"/>
      <c r="C436" s="202" t="s">
        <v>66</v>
      </c>
      <c r="D436" s="202">
        <f>SUM(E436:J436)</f>
        <v>13246.4</v>
      </c>
      <c r="E436" s="202">
        <f t="shared" ref="E436:G436" si="230">E444+E452+E460+E468+E476+E484+E492</f>
        <v>0</v>
      </c>
      <c r="F436" s="202">
        <f t="shared" si="230"/>
        <v>0</v>
      </c>
      <c r="G436" s="202">
        <f t="shared" si="230"/>
        <v>0</v>
      </c>
      <c r="H436" s="202">
        <f>H444+H452+H460+H468+H476+H484+H492</f>
        <v>13246.4</v>
      </c>
      <c r="I436" s="202">
        <f t="shared" ref="I436:J436" si="231">I444+I452+I460+I468+I476+I484+I492</f>
        <v>0</v>
      </c>
      <c r="J436" s="202">
        <f t="shared" si="231"/>
        <v>0</v>
      </c>
    </row>
    <row r="437" spans="1:10" ht="21" customHeight="1" x14ac:dyDescent="0.25">
      <c r="A437" s="335"/>
      <c r="B437" s="351"/>
      <c r="C437" s="202" t="s">
        <v>70</v>
      </c>
      <c r="D437" s="202">
        <f>SUM(E437:J437)</f>
        <v>7637.2999999999993</v>
      </c>
      <c r="E437" s="202">
        <f t="shared" ref="E437:J442" si="232">E445+E453+E461+E469+E477+E485+E493</f>
        <v>0</v>
      </c>
      <c r="F437" s="202">
        <f t="shared" si="232"/>
        <v>0</v>
      </c>
      <c r="G437" s="202">
        <f t="shared" si="232"/>
        <v>0</v>
      </c>
      <c r="H437" s="202">
        <f>H445+H453+H461+H469+H477+H485</f>
        <v>7637.2999999999993</v>
      </c>
      <c r="I437" s="202">
        <f t="shared" si="232"/>
        <v>0</v>
      </c>
      <c r="J437" s="202">
        <f t="shared" si="232"/>
        <v>0</v>
      </c>
    </row>
    <row r="438" spans="1:10" ht="21" customHeight="1" x14ac:dyDescent="0.25">
      <c r="A438" s="335"/>
      <c r="B438" s="351"/>
      <c r="C438" s="202" t="s">
        <v>297</v>
      </c>
      <c r="D438" s="202">
        <f>SUM(E438:J438)</f>
        <v>7451.4</v>
      </c>
      <c r="E438" s="202">
        <f t="shared" si="232"/>
        <v>0</v>
      </c>
      <c r="F438" s="202">
        <f t="shared" si="232"/>
        <v>0</v>
      </c>
      <c r="G438" s="202">
        <f t="shared" si="232"/>
        <v>0</v>
      </c>
      <c r="H438" s="202">
        <f>H446+H454+H462+H470+H478+H486</f>
        <v>7451.4</v>
      </c>
      <c r="I438" s="202">
        <f t="shared" si="232"/>
        <v>0</v>
      </c>
      <c r="J438" s="202">
        <f t="shared" si="232"/>
        <v>0</v>
      </c>
    </row>
    <row r="439" spans="1:10" ht="21" customHeight="1" x14ac:dyDescent="0.25">
      <c r="A439" s="335"/>
      <c r="B439" s="351"/>
      <c r="C439" s="202" t="s">
        <v>298</v>
      </c>
      <c r="D439" s="202">
        <f>SUM(E439:H439)</f>
        <v>7565.1</v>
      </c>
      <c r="E439" s="202">
        <f t="shared" si="232"/>
        <v>0</v>
      </c>
      <c r="F439" s="202">
        <f t="shared" si="232"/>
        <v>0</v>
      </c>
      <c r="G439" s="202">
        <f t="shared" si="232"/>
        <v>0</v>
      </c>
      <c r="H439" s="202">
        <f t="shared" si="232"/>
        <v>7565.1</v>
      </c>
      <c r="I439" s="202">
        <f t="shared" si="232"/>
        <v>0</v>
      </c>
      <c r="J439" s="202">
        <f t="shared" si="232"/>
        <v>0</v>
      </c>
    </row>
    <row r="440" spans="1:10" ht="21" customHeight="1" x14ac:dyDescent="0.25">
      <c r="A440" s="335"/>
      <c r="B440" s="351"/>
      <c r="C440" s="79" t="s">
        <v>308</v>
      </c>
      <c r="D440" s="202">
        <f>SUM(E440:H440)</f>
        <v>7565.1</v>
      </c>
      <c r="E440" s="202">
        <f t="shared" si="232"/>
        <v>0</v>
      </c>
      <c r="F440" s="202">
        <f t="shared" si="232"/>
        <v>0</v>
      </c>
      <c r="G440" s="202">
        <f t="shared" si="232"/>
        <v>0</v>
      </c>
      <c r="H440" s="202">
        <f t="shared" si="232"/>
        <v>7565.1</v>
      </c>
      <c r="I440" s="202">
        <f t="shared" si="232"/>
        <v>0</v>
      </c>
      <c r="J440" s="202">
        <f t="shared" si="232"/>
        <v>0</v>
      </c>
    </row>
    <row r="441" spans="1:10" ht="29.25" customHeight="1" x14ac:dyDescent="0.25">
      <c r="A441" s="335"/>
      <c r="B441" s="351"/>
      <c r="C441" s="202" t="s">
        <v>309</v>
      </c>
      <c r="D441" s="202">
        <f>SUM(E441:H441)</f>
        <v>7565.1</v>
      </c>
      <c r="E441" s="202">
        <f t="shared" si="232"/>
        <v>0</v>
      </c>
      <c r="F441" s="202">
        <f t="shared" si="232"/>
        <v>0</v>
      </c>
      <c r="G441" s="202">
        <f t="shared" si="232"/>
        <v>0</v>
      </c>
      <c r="H441" s="202">
        <f t="shared" si="232"/>
        <v>7565.1</v>
      </c>
      <c r="I441" s="202">
        <f t="shared" si="232"/>
        <v>0</v>
      </c>
      <c r="J441" s="202">
        <f t="shared" si="232"/>
        <v>0</v>
      </c>
    </row>
    <row r="442" spans="1:10" ht="39" customHeight="1" x14ac:dyDescent="0.25">
      <c r="A442" s="336"/>
      <c r="B442" s="352"/>
      <c r="C442" s="202" t="s">
        <v>310</v>
      </c>
      <c r="D442" s="202">
        <f>SUM(E442:H442)</f>
        <v>7565.1</v>
      </c>
      <c r="E442" s="202">
        <f t="shared" si="232"/>
        <v>0</v>
      </c>
      <c r="F442" s="202">
        <f t="shared" si="232"/>
        <v>0</v>
      </c>
      <c r="G442" s="202">
        <f t="shared" si="232"/>
        <v>0</v>
      </c>
      <c r="H442" s="202">
        <f t="shared" si="232"/>
        <v>7565.1</v>
      </c>
      <c r="I442" s="202">
        <f t="shared" si="232"/>
        <v>0</v>
      </c>
      <c r="J442" s="202">
        <f t="shared" si="232"/>
        <v>0</v>
      </c>
    </row>
    <row r="443" spans="1:10" ht="21" customHeight="1" x14ac:dyDescent="0.25">
      <c r="A443" s="334" t="s">
        <v>536</v>
      </c>
      <c r="B443" s="350" t="s">
        <v>505</v>
      </c>
      <c r="C443" s="79" t="s">
        <v>307</v>
      </c>
      <c r="D443" s="79">
        <f t="shared" ref="D443:G443" si="233">D444+D445+D446+D447+D448+D449+D450</f>
        <v>36882.299999999996</v>
      </c>
      <c r="E443" s="79">
        <f t="shared" si="233"/>
        <v>0</v>
      </c>
      <c r="F443" s="79">
        <f t="shared" si="233"/>
        <v>0</v>
      </c>
      <c r="G443" s="79">
        <f t="shared" si="233"/>
        <v>0</v>
      </c>
      <c r="H443" s="79">
        <f>H444+H445+H446+H447+H448+H449+H450</f>
        <v>36882.299999999996</v>
      </c>
      <c r="I443" s="79">
        <f>I444+I445+I446+I447+I448+I449+I450</f>
        <v>0</v>
      </c>
      <c r="J443" s="79">
        <f>J444+J445+J446+J447+J448+J449+J450</f>
        <v>0</v>
      </c>
    </row>
    <row r="444" spans="1:10" ht="21" customHeight="1" x14ac:dyDescent="0.25">
      <c r="A444" s="335"/>
      <c r="B444" s="351"/>
      <c r="C444" s="202" t="s">
        <v>66</v>
      </c>
      <c r="D444" s="202">
        <f>SUM(E444:J444)</f>
        <v>5184</v>
      </c>
      <c r="E444" s="202">
        <f t="shared" ref="E444:G444" si="234">E452+E460+E468+E476</f>
        <v>0</v>
      </c>
      <c r="F444" s="202">
        <f t="shared" si="234"/>
        <v>0</v>
      </c>
      <c r="G444" s="202">
        <f t="shared" si="234"/>
        <v>0</v>
      </c>
      <c r="H444" s="202">
        <v>5184</v>
      </c>
      <c r="I444" s="202">
        <f>I452+I460+I468+I476</f>
        <v>0</v>
      </c>
      <c r="J444" s="202">
        <f>J452+J460+J468+J476</f>
        <v>0</v>
      </c>
    </row>
    <row r="445" spans="1:10" ht="21" customHeight="1" x14ac:dyDescent="0.25">
      <c r="A445" s="335"/>
      <c r="B445" s="351"/>
      <c r="C445" s="202" t="s">
        <v>70</v>
      </c>
      <c r="D445" s="202">
        <f>SUM(E445:J445)</f>
        <v>5409.9</v>
      </c>
      <c r="E445" s="202">
        <f t="shared" ref="E445:G445" si="235">E453+E461+E469+E477</f>
        <v>0</v>
      </c>
      <c r="F445" s="202">
        <f t="shared" si="235"/>
        <v>0</v>
      </c>
      <c r="G445" s="202">
        <f t="shared" si="235"/>
        <v>0</v>
      </c>
      <c r="H445" s="202">
        <v>5409.9</v>
      </c>
      <c r="I445" s="202">
        <f t="shared" ref="I445:J449" si="236">I453+I461+I469+I477</f>
        <v>0</v>
      </c>
      <c r="J445" s="202">
        <f t="shared" si="236"/>
        <v>0</v>
      </c>
    </row>
    <row r="446" spans="1:10" ht="21" customHeight="1" x14ac:dyDescent="0.25">
      <c r="A446" s="335"/>
      <c r="B446" s="351"/>
      <c r="C446" s="202" t="s">
        <v>297</v>
      </c>
      <c r="D446" s="202">
        <f t="shared" ref="D446:D450" si="237">SUM(E446:J446)</f>
        <v>5184</v>
      </c>
      <c r="E446" s="202">
        <f t="shared" ref="E446:G446" si="238">E454+E462+E470+E478</f>
        <v>0</v>
      </c>
      <c r="F446" s="202">
        <f t="shared" si="238"/>
        <v>0</v>
      </c>
      <c r="G446" s="202">
        <f t="shared" si="238"/>
        <v>0</v>
      </c>
      <c r="H446" s="202">
        <v>5184</v>
      </c>
      <c r="I446" s="202">
        <f t="shared" si="236"/>
        <v>0</v>
      </c>
      <c r="J446" s="202">
        <f t="shared" si="236"/>
        <v>0</v>
      </c>
    </row>
    <row r="447" spans="1:10" ht="21" customHeight="1" x14ac:dyDescent="0.25">
      <c r="A447" s="335"/>
      <c r="B447" s="351"/>
      <c r="C447" s="202" t="s">
        <v>298</v>
      </c>
      <c r="D447" s="202">
        <f t="shared" si="237"/>
        <v>5276.1</v>
      </c>
      <c r="E447" s="202">
        <f t="shared" ref="E447:G447" si="239">E455+E463+E471+E479</f>
        <v>0</v>
      </c>
      <c r="F447" s="202">
        <f t="shared" si="239"/>
        <v>0</v>
      </c>
      <c r="G447" s="202">
        <f t="shared" si="239"/>
        <v>0</v>
      </c>
      <c r="H447" s="202">
        <v>5276.1</v>
      </c>
      <c r="I447" s="202">
        <f t="shared" si="236"/>
        <v>0</v>
      </c>
      <c r="J447" s="202">
        <f t="shared" si="236"/>
        <v>0</v>
      </c>
    </row>
    <row r="448" spans="1:10" ht="21" customHeight="1" x14ac:dyDescent="0.25">
      <c r="A448" s="335"/>
      <c r="B448" s="351"/>
      <c r="C448" s="202" t="s">
        <v>308</v>
      </c>
      <c r="D448" s="202">
        <f t="shared" si="237"/>
        <v>5276.1</v>
      </c>
      <c r="E448" s="202">
        <f t="shared" ref="E448:G448" si="240">E456+E464+E472+E480</f>
        <v>0</v>
      </c>
      <c r="F448" s="202">
        <f t="shared" si="240"/>
        <v>0</v>
      </c>
      <c r="G448" s="202">
        <f t="shared" si="240"/>
        <v>0</v>
      </c>
      <c r="H448" s="202">
        <v>5276.1</v>
      </c>
      <c r="I448" s="202">
        <f t="shared" si="236"/>
        <v>0</v>
      </c>
      <c r="J448" s="202">
        <f t="shared" si="236"/>
        <v>0</v>
      </c>
    </row>
    <row r="449" spans="1:10" ht="31.5" customHeight="1" x14ac:dyDescent="0.25">
      <c r="A449" s="335"/>
      <c r="B449" s="351"/>
      <c r="C449" s="202" t="s">
        <v>309</v>
      </c>
      <c r="D449" s="202">
        <f t="shared" si="237"/>
        <v>5276.1</v>
      </c>
      <c r="E449" s="202">
        <f t="shared" ref="E449:G449" si="241">E457+E465+E473+E481</f>
        <v>0</v>
      </c>
      <c r="F449" s="202">
        <f t="shared" si="241"/>
        <v>0</v>
      </c>
      <c r="G449" s="202">
        <f t="shared" si="241"/>
        <v>0</v>
      </c>
      <c r="H449" s="202">
        <v>5276.1</v>
      </c>
      <c r="I449" s="202">
        <f t="shared" si="236"/>
        <v>0</v>
      </c>
      <c r="J449" s="202">
        <f t="shared" si="236"/>
        <v>0</v>
      </c>
    </row>
    <row r="450" spans="1:10" ht="30.75" customHeight="1" x14ac:dyDescent="0.25">
      <c r="A450" s="336"/>
      <c r="B450" s="352"/>
      <c r="C450" s="202" t="s">
        <v>310</v>
      </c>
      <c r="D450" s="202">
        <f t="shared" si="237"/>
        <v>5276.1</v>
      </c>
      <c r="E450" s="202">
        <f>E458+E466+E474+E482</f>
        <v>0</v>
      </c>
      <c r="F450" s="202">
        <f>F458+F466+F474+F482</f>
        <v>0</v>
      </c>
      <c r="G450" s="202">
        <f>G458+G466+G474+G482</f>
        <v>0</v>
      </c>
      <c r="H450" s="202">
        <v>5276.1</v>
      </c>
      <c r="I450" s="202">
        <f>I458+I466+I474+I482</f>
        <v>0</v>
      </c>
      <c r="J450" s="202">
        <f>J458+J466+J474+J482</f>
        <v>0</v>
      </c>
    </row>
    <row r="451" spans="1:10" ht="21" customHeight="1" x14ac:dyDescent="0.25">
      <c r="A451" s="334" t="s">
        <v>537</v>
      </c>
      <c r="B451" s="362" t="s">
        <v>506</v>
      </c>
      <c r="C451" s="79" t="s">
        <v>307</v>
      </c>
      <c r="D451" s="79">
        <f>SUM(D452:D458)</f>
        <v>6630</v>
      </c>
      <c r="E451" s="79">
        <f t="shared" ref="E451:G451" si="242">SUM(E452:E458)</f>
        <v>0</v>
      </c>
      <c r="F451" s="79">
        <f t="shared" si="242"/>
        <v>0</v>
      </c>
      <c r="G451" s="79">
        <f t="shared" si="242"/>
        <v>0</v>
      </c>
      <c r="H451" s="79">
        <f>SUM(H452:H458)</f>
        <v>6630</v>
      </c>
      <c r="I451" s="79">
        <f>SUM(I452:I458)</f>
        <v>0</v>
      </c>
      <c r="J451" s="79">
        <f>SUM(J452:J458)</f>
        <v>0</v>
      </c>
    </row>
    <row r="452" spans="1:10" ht="21" customHeight="1" x14ac:dyDescent="0.25">
      <c r="A452" s="335"/>
      <c r="B452" s="363"/>
      <c r="C452" s="202" t="s">
        <v>66</v>
      </c>
      <c r="D452" s="202">
        <f>SUM(E452:J452)</f>
        <v>690</v>
      </c>
      <c r="E452" s="202">
        <v>0</v>
      </c>
      <c r="F452" s="202">
        <v>0</v>
      </c>
      <c r="G452" s="202">
        <v>0</v>
      </c>
      <c r="H452" s="202">
        <f>990-37.8-162.2-100</f>
        <v>690</v>
      </c>
      <c r="I452" s="202">
        <v>0</v>
      </c>
      <c r="J452" s="202">
        <v>0</v>
      </c>
    </row>
    <row r="453" spans="1:10" ht="21" customHeight="1" x14ac:dyDescent="0.25">
      <c r="A453" s="335"/>
      <c r="B453" s="363"/>
      <c r="C453" s="202" t="s">
        <v>70</v>
      </c>
      <c r="D453" s="202">
        <f t="shared" ref="D453:D454" si="243">SUM(E453:J453)</f>
        <v>990</v>
      </c>
      <c r="E453" s="202">
        <v>0</v>
      </c>
      <c r="F453" s="202">
        <v>0</v>
      </c>
      <c r="G453" s="202">
        <v>0</v>
      </c>
      <c r="H453" s="202">
        <v>990</v>
      </c>
      <c r="I453" s="202">
        <v>0</v>
      </c>
      <c r="J453" s="202">
        <v>0</v>
      </c>
    </row>
    <row r="454" spans="1:10" ht="21" customHeight="1" x14ac:dyDescent="0.25">
      <c r="A454" s="335"/>
      <c r="B454" s="363"/>
      <c r="C454" s="202" t="s">
        <v>297</v>
      </c>
      <c r="D454" s="202">
        <f t="shared" si="243"/>
        <v>990</v>
      </c>
      <c r="E454" s="202">
        <v>0</v>
      </c>
      <c r="F454" s="202">
        <v>0</v>
      </c>
      <c r="G454" s="202">
        <v>0</v>
      </c>
      <c r="H454" s="202">
        <v>990</v>
      </c>
      <c r="I454" s="202">
        <v>0</v>
      </c>
      <c r="J454" s="202">
        <v>0</v>
      </c>
    </row>
    <row r="455" spans="1:10" ht="21" customHeight="1" x14ac:dyDescent="0.25">
      <c r="A455" s="335"/>
      <c r="B455" s="363"/>
      <c r="C455" s="202" t="s">
        <v>298</v>
      </c>
      <c r="D455" s="202">
        <f>SUM(E455:H455)</f>
        <v>990</v>
      </c>
      <c r="E455" s="202">
        <v>0</v>
      </c>
      <c r="F455" s="202">
        <v>0</v>
      </c>
      <c r="G455" s="202">
        <v>0</v>
      </c>
      <c r="H455" s="202">
        <v>990</v>
      </c>
      <c r="I455" s="202">
        <v>0</v>
      </c>
      <c r="J455" s="202">
        <v>0</v>
      </c>
    </row>
    <row r="456" spans="1:10" ht="21" customHeight="1" x14ac:dyDescent="0.25">
      <c r="A456" s="335"/>
      <c r="B456" s="363"/>
      <c r="C456" s="202" t="s">
        <v>308</v>
      </c>
      <c r="D456" s="202">
        <f t="shared" ref="D456:D458" si="244">SUM(E456:H456)</f>
        <v>990</v>
      </c>
      <c r="E456" s="202">
        <v>0</v>
      </c>
      <c r="F456" s="202">
        <v>0</v>
      </c>
      <c r="G456" s="202">
        <v>0</v>
      </c>
      <c r="H456" s="202">
        <v>990</v>
      </c>
      <c r="I456" s="202">
        <v>0</v>
      </c>
      <c r="J456" s="202">
        <v>0</v>
      </c>
    </row>
    <row r="457" spans="1:10" ht="28.5" customHeight="1" x14ac:dyDescent="0.25">
      <c r="A457" s="335"/>
      <c r="B457" s="363"/>
      <c r="C457" s="202" t="s">
        <v>309</v>
      </c>
      <c r="D457" s="202">
        <f t="shared" si="244"/>
        <v>990</v>
      </c>
      <c r="E457" s="202">
        <v>0</v>
      </c>
      <c r="F457" s="202">
        <v>0</v>
      </c>
      <c r="G457" s="202">
        <v>0</v>
      </c>
      <c r="H457" s="202">
        <v>990</v>
      </c>
      <c r="I457" s="202">
        <v>0</v>
      </c>
      <c r="J457" s="202">
        <v>0</v>
      </c>
    </row>
    <row r="458" spans="1:10" ht="34.5" customHeight="1" x14ac:dyDescent="0.25">
      <c r="A458" s="336"/>
      <c r="B458" s="364"/>
      <c r="C458" s="202" t="s">
        <v>310</v>
      </c>
      <c r="D458" s="202">
        <f t="shared" si="244"/>
        <v>990</v>
      </c>
      <c r="E458" s="202">
        <v>0</v>
      </c>
      <c r="F458" s="202">
        <v>0</v>
      </c>
      <c r="G458" s="202">
        <v>0</v>
      </c>
      <c r="H458" s="202">
        <v>990</v>
      </c>
      <c r="I458" s="202">
        <v>0</v>
      </c>
      <c r="J458" s="202">
        <v>0</v>
      </c>
    </row>
    <row r="459" spans="1:10" ht="21" customHeight="1" x14ac:dyDescent="0.25">
      <c r="A459" s="334" t="s">
        <v>538</v>
      </c>
      <c r="B459" s="350" t="s">
        <v>508</v>
      </c>
      <c r="C459" s="79" t="s">
        <v>307</v>
      </c>
      <c r="D459" s="79">
        <f>SUM(D460:D466)</f>
        <v>0</v>
      </c>
      <c r="E459" s="79">
        <f t="shared" ref="E459" si="245">SUM(E460:E466)</f>
        <v>0</v>
      </c>
      <c r="F459" s="79">
        <f t="shared" ref="F459" si="246">SUM(F460:F466)</f>
        <v>0</v>
      </c>
      <c r="G459" s="79">
        <f t="shared" ref="G459:J459" si="247">SUM(G460:G466)</f>
        <v>0</v>
      </c>
      <c r="H459" s="79">
        <f t="shared" si="247"/>
        <v>0</v>
      </c>
      <c r="I459" s="79">
        <f t="shared" ref="I459" si="248">SUM(I460:I466)</f>
        <v>0</v>
      </c>
      <c r="J459" s="79">
        <f t="shared" si="247"/>
        <v>0</v>
      </c>
    </row>
    <row r="460" spans="1:10" ht="21" customHeight="1" x14ac:dyDescent="0.25">
      <c r="A460" s="335"/>
      <c r="B460" s="351"/>
      <c r="C460" s="202" t="s">
        <v>66</v>
      </c>
      <c r="D460" s="202">
        <f>SUM(E460:G460)</f>
        <v>0</v>
      </c>
      <c r="E460" s="202">
        <v>0</v>
      </c>
      <c r="F460" s="202">
        <v>0</v>
      </c>
      <c r="G460" s="202">
        <v>0</v>
      </c>
      <c r="H460" s="202">
        <v>0</v>
      </c>
      <c r="I460" s="202">
        <v>0</v>
      </c>
      <c r="J460" s="202">
        <v>0</v>
      </c>
    </row>
    <row r="461" spans="1:10" ht="21" customHeight="1" x14ac:dyDescent="0.25">
      <c r="A461" s="335"/>
      <c r="B461" s="351"/>
      <c r="C461" s="202" t="s">
        <v>70</v>
      </c>
      <c r="D461" s="202">
        <f>SUM(E461:G461)</f>
        <v>0</v>
      </c>
      <c r="E461" s="202">
        <v>0</v>
      </c>
      <c r="F461" s="202">
        <v>0</v>
      </c>
      <c r="G461" s="202">
        <v>0</v>
      </c>
      <c r="H461" s="202">
        <v>0</v>
      </c>
      <c r="I461" s="202">
        <v>0</v>
      </c>
      <c r="J461" s="202">
        <v>0</v>
      </c>
    </row>
    <row r="462" spans="1:10" ht="21" customHeight="1" x14ac:dyDescent="0.25">
      <c r="A462" s="335"/>
      <c r="B462" s="351"/>
      <c r="C462" s="202" t="s">
        <v>297</v>
      </c>
      <c r="D462" s="202">
        <f t="shared" ref="D462:D466" si="249">SUM(E462:G462)</f>
        <v>0</v>
      </c>
      <c r="E462" s="202">
        <v>0</v>
      </c>
      <c r="F462" s="202">
        <v>0</v>
      </c>
      <c r="G462" s="202">
        <v>0</v>
      </c>
      <c r="H462" s="202">
        <v>0</v>
      </c>
      <c r="I462" s="202">
        <v>0</v>
      </c>
      <c r="J462" s="202">
        <v>0</v>
      </c>
    </row>
    <row r="463" spans="1:10" ht="21" customHeight="1" x14ac:dyDescent="0.25">
      <c r="A463" s="335"/>
      <c r="B463" s="351"/>
      <c r="C463" s="202" t="s">
        <v>298</v>
      </c>
      <c r="D463" s="202">
        <f>SUM(E463:H463)</f>
        <v>0</v>
      </c>
      <c r="E463" s="202">
        <v>0</v>
      </c>
      <c r="F463" s="202">
        <v>0</v>
      </c>
      <c r="G463" s="202">
        <v>0</v>
      </c>
      <c r="H463" s="202">
        <v>0</v>
      </c>
      <c r="I463" s="202">
        <v>0</v>
      </c>
      <c r="J463" s="202">
        <v>0</v>
      </c>
    </row>
    <row r="464" spans="1:10" ht="21" customHeight="1" x14ac:dyDescent="0.25">
      <c r="A464" s="335"/>
      <c r="B464" s="351"/>
      <c r="C464" s="202" t="s">
        <v>308</v>
      </c>
      <c r="D464" s="202">
        <f>E464+F464+G464+H464+J464</f>
        <v>0</v>
      </c>
      <c r="E464" s="202">
        <v>0</v>
      </c>
      <c r="F464" s="202">
        <v>0</v>
      </c>
      <c r="G464" s="202">
        <v>0</v>
      </c>
      <c r="H464" s="202">
        <v>0</v>
      </c>
      <c r="I464" s="202">
        <v>0</v>
      </c>
      <c r="J464" s="202">
        <v>0</v>
      </c>
    </row>
    <row r="465" spans="1:10" ht="36" customHeight="1" x14ac:dyDescent="0.25">
      <c r="A465" s="335"/>
      <c r="B465" s="351"/>
      <c r="C465" s="202" t="s">
        <v>309</v>
      </c>
      <c r="D465" s="202">
        <f t="shared" si="249"/>
        <v>0</v>
      </c>
      <c r="E465" s="202">
        <v>0</v>
      </c>
      <c r="F465" s="202">
        <v>0</v>
      </c>
      <c r="G465" s="202">
        <v>0</v>
      </c>
      <c r="H465" s="202">
        <v>0</v>
      </c>
      <c r="I465" s="202">
        <v>0</v>
      </c>
      <c r="J465" s="202">
        <v>0</v>
      </c>
    </row>
    <row r="466" spans="1:10" ht="39.75" customHeight="1" x14ac:dyDescent="0.25">
      <c r="A466" s="336"/>
      <c r="B466" s="352"/>
      <c r="C466" s="202" t="s">
        <v>310</v>
      </c>
      <c r="D466" s="202">
        <f t="shared" si="249"/>
        <v>0</v>
      </c>
      <c r="E466" s="202">
        <v>0</v>
      </c>
      <c r="F466" s="202">
        <v>0</v>
      </c>
      <c r="G466" s="202">
        <v>0</v>
      </c>
      <c r="H466" s="202">
        <v>0</v>
      </c>
      <c r="I466" s="202">
        <v>0</v>
      </c>
      <c r="J466" s="202">
        <v>0</v>
      </c>
    </row>
    <row r="467" spans="1:10" ht="21" customHeight="1" x14ac:dyDescent="0.25">
      <c r="A467" s="334" t="s">
        <v>540</v>
      </c>
      <c r="B467" s="350" t="s">
        <v>51</v>
      </c>
      <c r="C467" s="79" t="s">
        <v>307</v>
      </c>
      <c r="D467" s="79">
        <f>SUM(D468:D474)</f>
        <v>696.40000000000009</v>
      </c>
      <c r="E467" s="79">
        <f t="shared" ref="E467" si="250">SUM(E468:E474)</f>
        <v>0</v>
      </c>
      <c r="F467" s="79">
        <f t="shared" ref="F467" si="251">SUM(F468:F474)</f>
        <v>0</v>
      </c>
      <c r="G467" s="79">
        <f t="shared" ref="G467:J467" si="252">SUM(G468:G474)</f>
        <v>0</v>
      </c>
      <c r="H467" s="79">
        <f t="shared" si="252"/>
        <v>696.40000000000009</v>
      </c>
      <c r="I467" s="79">
        <f t="shared" ref="I467" si="253">SUM(I468:I474)</f>
        <v>0</v>
      </c>
      <c r="J467" s="79">
        <f t="shared" si="252"/>
        <v>0</v>
      </c>
    </row>
    <row r="468" spans="1:10" ht="21" customHeight="1" x14ac:dyDescent="0.25">
      <c r="A468" s="335"/>
      <c r="B468" s="351"/>
      <c r="C468" s="202" t="s">
        <v>66</v>
      </c>
      <c r="D468" s="202">
        <f>SUM(E468:J468)</f>
        <v>50</v>
      </c>
      <c r="E468" s="202">
        <v>0</v>
      </c>
      <c r="F468" s="202">
        <v>0</v>
      </c>
      <c r="G468" s="202">
        <v>0</v>
      </c>
      <c r="H468" s="202">
        <v>50</v>
      </c>
      <c r="I468" s="202">
        <v>0</v>
      </c>
      <c r="J468" s="202">
        <v>0</v>
      </c>
    </row>
    <row r="469" spans="1:10" ht="21" customHeight="1" x14ac:dyDescent="0.25">
      <c r="A469" s="335"/>
      <c r="B469" s="351"/>
      <c r="C469" s="202" t="s">
        <v>70</v>
      </c>
      <c r="D469" s="202">
        <f t="shared" ref="D469:D474" si="254">SUM(E469:J469)</f>
        <v>60</v>
      </c>
      <c r="E469" s="202">
        <v>0</v>
      </c>
      <c r="F469" s="202">
        <v>0</v>
      </c>
      <c r="G469" s="202">
        <v>0</v>
      </c>
      <c r="H469" s="202">
        <v>60</v>
      </c>
      <c r="I469" s="202">
        <v>0</v>
      </c>
      <c r="J469" s="202">
        <v>0</v>
      </c>
    </row>
    <row r="470" spans="1:10" ht="21" customHeight="1" x14ac:dyDescent="0.25">
      <c r="A470" s="335"/>
      <c r="B470" s="351"/>
      <c r="C470" s="202" t="s">
        <v>297</v>
      </c>
      <c r="D470" s="202">
        <f t="shared" si="254"/>
        <v>100</v>
      </c>
      <c r="E470" s="202">
        <v>0</v>
      </c>
      <c r="F470" s="202">
        <v>0</v>
      </c>
      <c r="G470" s="202">
        <v>0</v>
      </c>
      <c r="H470" s="202">
        <v>100</v>
      </c>
      <c r="I470" s="202">
        <v>0</v>
      </c>
      <c r="J470" s="202">
        <v>0</v>
      </c>
    </row>
    <row r="471" spans="1:10" ht="21" customHeight="1" x14ac:dyDescent="0.25">
      <c r="A471" s="335"/>
      <c r="B471" s="351"/>
      <c r="C471" s="202" t="s">
        <v>298</v>
      </c>
      <c r="D471" s="202">
        <f t="shared" si="254"/>
        <v>121.6</v>
      </c>
      <c r="E471" s="202">
        <v>0</v>
      </c>
      <c r="F471" s="202">
        <v>0</v>
      </c>
      <c r="G471" s="202">
        <v>0</v>
      </c>
      <c r="H471" s="202">
        <v>121.6</v>
      </c>
      <c r="I471" s="202">
        <v>0</v>
      </c>
      <c r="J471" s="202">
        <v>0</v>
      </c>
    </row>
    <row r="472" spans="1:10" ht="21" customHeight="1" x14ac:dyDescent="0.25">
      <c r="A472" s="335"/>
      <c r="B472" s="351"/>
      <c r="C472" s="202" t="s">
        <v>308</v>
      </c>
      <c r="D472" s="202">
        <f t="shared" si="254"/>
        <v>121.6</v>
      </c>
      <c r="E472" s="202">
        <v>0</v>
      </c>
      <c r="F472" s="202">
        <v>0</v>
      </c>
      <c r="G472" s="202">
        <v>0</v>
      </c>
      <c r="H472" s="202">
        <v>121.6</v>
      </c>
      <c r="I472" s="202">
        <v>0</v>
      </c>
      <c r="J472" s="202">
        <v>0</v>
      </c>
    </row>
    <row r="473" spans="1:10" ht="38.25" customHeight="1" x14ac:dyDescent="0.25">
      <c r="A473" s="335"/>
      <c r="B473" s="351"/>
      <c r="C473" s="202" t="s">
        <v>309</v>
      </c>
      <c r="D473" s="202">
        <f t="shared" si="254"/>
        <v>121.6</v>
      </c>
      <c r="E473" s="202">
        <v>0</v>
      </c>
      <c r="F473" s="202">
        <v>0</v>
      </c>
      <c r="G473" s="202">
        <v>0</v>
      </c>
      <c r="H473" s="202">
        <v>121.6</v>
      </c>
      <c r="I473" s="202">
        <v>0</v>
      </c>
      <c r="J473" s="202">
        <v>0</v>
      </c>
    </row>
    <row r="474" spans="1:10" ht="36.75" customHeight="1" x14ac:dyDescent="0.25">
      <c r="A474" s="336"/>
      <c r="B474" s="352"/>
      <c r="C474" s="202" t="s">
        <v>310</v>
      </c>
      <c r="D474" s="202">
        <f t="shared" si="254"/>
        <v>121.6</v>
      </c>
      <c r="E474" s="202">
        <v>0</v>
      </c>
      <c r="F474" s="202">
        <v>0</v>
      </c>
      <c r="G474" s="202">
        <v>0</v>
      </c>
      <c r="H474" s="202">
        <v>121.6</v>
      </c>
      <c r="I474" s="202">
        <v>0</v>
      </c>
      <c r="J474" s="202">
        <v>0</v>
      </c>
    </row>
    <row r="475" spans="1:10" ht="21" customHeight="1" x14ac:dyDescent="0.25">
      <c r="A475" s="356" t="s">
        <v>676</v>
      </c>
      <c r="B475" s="359" t="s">
        <v>511</v>
      </c>
      <c r="C475" s="203" t="s">
        <v>307</v>
      </c>
      <c r="D475" s="202">
        <f t="shared" ref="D475:J475" si="255">SUM(D476:D482)</f>
        <v>13186.799999999997</v>
      </c>
      <c r="E475" s="202">
        <f t="shared" si="255"/>
        <v>0</v>
      </c>
      <c r="F475" s="202">
        <f t="shared" si="255"/>
        <v>0</v>
      </c>
      <c r="G475" s="202">
        <f t="shared" si="255"/>
        <v>0</v>
      </c>
      <c r="H475" s="75">
        <f t="shared" si="255"/>
        <v>13186.799999999997</v>
      </c>
      <c r="I475" s="202">
        <f t="shared" si="255"/>
        <v>0</v>
      </c>
      <c r="J475" s="202">
        <f t="shared" si="255"/>
        <v>0</v>
      </c>
    </row>
    <row r="476" spans="1:10" ht="21" customHeight="1" x14ac:dyDescent="0.25">
      <c r="A476" s="369"/>
      <c r="B476" s="360"/>
      <c r="C476" s="200" t="s">
        <v>66</v>
      </c>
      <c r="D476" s="202">
        <f>SUM(E476:J476)</f>
        <v>6122.4</v>
      </c>
      <c r="E476" s="202">
        <v>0</v>
      </c>
      <c r="F476" s="202">
        <v>0</v>
      </c>
      <c r="G476" s="202">
        <v>0</v>
      </c>
      <c r="H476" s="75">
        <f>3387.4+700+700+835+500</f>
        <v>6122.4</v>
      </c>
      <c r="I476" s="202">
        <v>0</v>
      </c>
      <c r="J476" s="202">
        <v>0</v>
      </c>
    </row>
    <row r="477" spans="1:10" ht="21" customHeight="1" x14ac:dyDescent="0.25">
      <c r="A477" s="369"/>
      <c r="B477" s="360"/>
      <c r="C477" s="200" t="s">
        <v>70</v>
      </c>
      <c r="D477" s="202">
        <f t="shared" ref="D477:D482" si="256">SUM(E477:J477)</f>
        <v>1177.4000000000001</v>
      </c>
      <c r="E477" s="202">
        <v>0</v>
      </c>
      <c r="F477" s="202">
        <v>0</v>
      </c>
      <c r="G477" s="202">
        <v>0</v>
      </c>
      <c r="H477" s="75">
        <v>1177.4000000000001</v>
      </c>
      <c r="I477" s="202">
        <v>0</v>
      </c>
      <c r="J477" s="202">
        <v>0</v>
      </c>
    </row>
    <row r="478" spans="1:10" ht="21" customHeight="1" x14ac:dyDescent="0.25">
      <c r="A478" s="369"/>
      <c r="B478" s="360"/>
      <c r="C478" s="200" t="s">
        <v>297</v>
      </c>
      <c r="D478" s="202">
        <f t="shared" si="256"/>
        <v>1177.4000000000001</v>
      </c>
      <c r="E478" s="202">
        <v>0</v>
      </c>
      <c r="F478" s="202">
        <v>0</v>
      </c>
      <c r="G478" s="202">
        <v>0</v>
      </c>
      <c r="H478" s="75">
        <v>1177.4000000000001</v>
      </c>
      <c r="I478" s="202">
        <v>0</v>
      </c>
      <c r="J478" s="202">
        <v>0</v>
      </c>
    </row>
    <row r="479" spans="1:10" ht="21" customHeight="1" x14ac:dyDescent="0.25">
      <c r="A479" s="369"/>
      <c r="B479" s="360"/>
      <c r="C479" s="200" t="s">
        <v>298</v>
      </c>
      <c r="D479" s="202">
        <f t="shared" si="256"/>
        <v>1177.4000000000001</v>
      </c>
      <c r="E479" s="202">
        <v>0</v>
      </c>
      <c r="F479" s="202">
        <v>0</v>
      </c>
      <c r="G479" s="202">
        <v>0</v>
      </c>
      <c r="H479" s="75">
        <v>1177.4000000000001</v>
      </c>
      <c r="I479" s="202">
        <v>0</v>
      </c>
      <c r="J479" s="202">
        <v>0</v>
      </c>
    </row>
    <row r="480" spans="1:10" ht="21" customHeight="1" x14ac:dyDescent="0.25">
      <c r="A480" s="369"/>
      <c r="B480" s="360"/>
      <c r="C480" s="200" t="s">
        <v>308</v>
      </c>
      <c r="D480" s="202">
        <f t="shared" si="256"/>
        <v>1177.4000000000001</v>
      </c>
      <c r="E480" s="202">
        <v>0</v>
      </c>
      <c r="F480" s="202">
        <v>0</v>
      </c>
      <c r="G480" s="202">
        <v>0</v>
      </c>
      <c r="H480" s="75">
        <v>1177.4000000000001</v>
      </c>
      <c r="I480" s="202">
        <v>0</v>
      </c>
      <c r="J480" s="202">
        <v>0</v>
      </c>
    </row>
    <row r="481" spans="1:10" ht="38.25" customHeight="1" x14ac:dyDescent="0.25">
      <c r="A481" s="369"/>
      <c r="B481" s="360"/>
      <c r="C481" s="200" t="s">
        <v>309</v>
      </c>
      <c r="D481" s="202">
        <f t="shared" si="256"/>
        <v>1177.4000000000001</v>
      </c>
      <c r="E481" s="202">
        <v>0</v>
      </c>
      <c r="F481" s="202">
        <v>0</v>
      </c>
      <c r="G481" s="202">
        <v>0</v>
      </c>
      <c r="H481" s="75">
        <v>1177.4000000000001</v>
      </c>
      <c r="I481" s="202">
        <v>0</v>
      </c>
      <c r="J481" s="202">
        <v>0</v>
      </c>
    </row>
    <row r="482" spans="1:10" ht="30.75" customHeight="1" x14ac:dyDescent="0.25">
      <c r="A482" s="370"/>
      <c r="B482" s="361"/>
      <c r="C482" s="200" t="s">
        <v>310</v>
      </c>
      <c r="D482" s="202">
        <f t="shared" si="256"/>
        <v>1177.4000000000001</v>
      </c>
      <c r="E482" s="202">
        <v>0</v>
      </c>
      <c r="F482" s="202">
        <v>0</v>
      </c>
      <c r="G482" s="202">
        <v>0</v>
      </c>
      <c r="H482" s="75">
        <v>1177.4000000000001</v>
      </c>
      <c r="I482" s="202">
        <v>0</v>
      </c>
      <c r="J482" s="202">
        <v>0</v>
      </c>
    </row>
    <row r="483" spans="1:10" ht="21" customHeight="1" x14ac:dyDescent="0.25">
      <c r="A483" s="356" t="s">
        <v>699</v>
      </c>
      <c r="B483" s="359" t="s">
        <v>701</v>
      </c>
      <c r="C483" s="203" t="s">
        <v>307</v>
      </c>
      <c r="D483" s="202">
        <f>SUM(E483:J483)</f>
        <v>700</v>
      </c>
      <c r="E483" s="202">
        <f>E484+E485+E486+E487+E488+E489+E490</f>
        <v>0</v>
      </c>
      <c r="F483" s="202">
        <f t="shared" ref="F483:J483" si="257">F484+F485+F486+F487+F488+F489+F490</f>
        <v>0</v>
      </c>
      <c r="G483" s="202">
        <f t="shared" si="257"/>
        <v>0</v>
      </c>
      <c r="H483" s="75">
        <f t="shared" si="257"/>
        <v>700</v>
      </c>
      <c r="I483" s="202">
        <f t="shared" si="257"/>
        <v>0</v>
      </c>
      <c r="J483" s="202">
        <f t="shared" si="257"/>
        <v>0</v>
      </c>
    </row>
    <row r="484" spans="1:10" ht="21" customHeight="1" x14ac:dyDescent="0.25">
      <c r="A484" s="380"/>
      <c r="B484" s="382"/>
      <c r="C484" s="200" t="s">
        <v>66</v>
      </c>
      <c r="D484" s="202">
        <f>SUM(E484:J484)</f>
        <v>700</v>
      </c>
      <c r="E484" s="202">
        <v>0</v>
      </c>
      <c r="F484" s="202">
        <v>0</v>
      </c>
      <c r="G484" s="202">
        <v>0</v>
      </c>
      <c r="H484" s="75">
        <v>700</v>
      </c>
      <c r="I484" s="202">
        <v>0</v>
      </c>
      <c r="J484" s="202">
        <v>0</v>
      </c>
    </row>
    <row r="485" spans="1:10" ht="21" customHeight="1" x14ac:dyDescent="0.25">
      <c r="A485" s="380"/>
      <c r="B485" s="382"/>
      <c r="C485" s="200" t="s">
        <v>70</v>
      </c>
      <c r="D485" s="202">
        <f t="shared" ref="D485:D490" si="258">SUM(E485:J485)</f>
        <v>0</v>
      </c>
      <c r="E485" s="202">
        <v>0</v>
      </c>
      <c r="F485" s="202">
        <v>0</v>
      </c>
      <c r="G485" s="202">
        <v>0</v>
      </c>
      <c r="H485" s="75">
        <v>0</v>
      </c>
      <c r="I485" s="202">
        <v>0</v>
      </c>
      <c r="J485" s="202">
        <v>0</v>
      </c>
    </row>
    <row r="486" spans="1:10" ht="21" customHeight="1" x14ac:dyDescent="0.25">
      <c r="A486" s="380"/>
      <c r="B486" s="382"/>
      <c r="C486" s="200" t="s">
        <v>297</v>
      </c>
      <c r="D486" s="202">
        <f t="shared" si="258"/>
        <v>0</v>
      </c>
      <c r="E486" s="202">
        <v>0</v>
      </c>
      <c r="F486" s="202">
        <v>0</v>
      </c>
      <c r="G486" s="202">
        <v>0</v>
      </c>
      <c r="H486" s="75">
        <v>0</v>
      </c>
      <c r="I486" s="202">
        <v>0</v>
      </c>
      <c r="J486" s="202">
        <v>0</v>
      </c>
    </row>
    <row r="487" spans="1:10" ht="21" customHeight="1" x14ac:dyDescent="0.25">
      <c r="A487" s="380"/>
      <c r="B487" s="382"/>
      <c r="C487" s="200" t="s">
        <v>298</v>
      </c>
      <c r="D487" s="202">
        <f t="shared" si="258"/>
        <v>0</v>
      </c>
      <c r="E487" s="202">
        <v>0</v>
      </c>
      <c r="F487" s="202">
        <v>0</v>
      </c>
      <c r="G487" s="202">
        <v>0</v>
      </c>
      <c r="H487" s="75">
        <v>0</v>
      </c>
      <c r="I487" s="202">
        <v>0</v>
      </c>
      <c r="J487" s="202">
        <v>0</v>
      </c>
    </row>
    <row r="488" spans="1:10" ht="21" customHeight="1" x14ac:dyDescent="0.25">
      <c r="A488" s="380"/>
      <c r="B488" s="382"/>
      <c r="C488" s="200" t="s">
        <v>308</v>
      </c>
      <c r="D488" s="202">
        <f t="shared" si="258"/>
        <v>0</v>
      </c>
      <c r="E488" s="202">
        <v>0</v>
      </c>
      <c r="F488" s="202">
        <v>0</v>
      </c>
      <c r="G488" s="202">
        <v>0</v>
      </c>
      <c r="H488" s="75">
        <v>0</v>
      </c>
      <c r="I488" s="202">
        <v>0</v>
      </c>
      <c r="J488" s="202">
        <v>0</v>
      </c>
    </row>
    <row r="489" spans="1:10" ht="39" customHeight="1" x14ac:dyDescent="0.25">
      <c r="A489" s="380"/>
      <c r="B489" s="382"/>
      <c r="C489" s="200" t="s">
        <v>309</v>
      </c>
      <c r="D489" s="202">
        <f t="shared" si="258"/>
        <v>0</v>
      </c>
      <c r="E489" s="202">
        <v>0</v>
      </c>
      <c r="F489" s="202">
        <v>0</v>
      </c>
      <c r="G489" s="202">
        <v>0</v>
      </c>
      <c r="H489" s="75">
        <v>0</v>
      </c>
      <c r="I489" s="202">
        <v>0</v>
      </c>
      <c r="J489" s="202">
        <v>0</v>
      </c>
    </row>
    <row r="490" spans="1:10" ht="36" customHeight="1" x14ac:dyDescent="0.25">
      <c r="A490" s="381"/>
      <c r="B490" s="383"/>
      <c r="C490" s="200" t="s">
        <v>310</v>
      </c>
      <c r="D490" s="202">
        <f t="shared" si="258"/>
        <v>0</v>
      </c>
      <c r="E490" s="202">
        <v>0</v>
      </c>
      <c r="F490" s="202">
        <v>0</v>
      </c>
      <c r="G490" s="202">
        <v>0</v>
      </c>
      <c r="H490" s="75">
        <v>0</v>
      </c>
      <c r="I490" s="202">
        <v>0</v>
      </c>
      <c r="J490" s="202">
        <v>0</v>
      </c>
    </row>
    <row r="491" spans="1:10" ht="21" customHeight="1" x14ac:dyDescent="0.25">
      <c r="A491" s="356" t="s">
        <v>741</v>
      </c>
      <c r="B491" s="368" t="s">
        <v>742</v>
      </c>
      <c r="C491" s="203" t="s">
        <v>307</v>
      </c>
      <c r="D491" s="79">
        <f>SUM(E491:J491)</f>
        <v>500</v>
      </c>
      <c r="E491" s="79">
        <f>E492+E493+E494+E495+E496+E497+E498</f>
        <v>0</v>
      </c>
      <c r="F491" s="79">
        <f t="shared" ref="F491:J491" si="259">F492+F493+F494+F495+F496+F497+F498</f>
        <v>0</v>
      </c>
      <c r="G491" s="79">
        <f t="shared" si="259"/>
        <v>0</v>
      </c>
      <c r="H491" s="204">
        <f t="shared" si="259"/>
        <v>500</v>
      </c>
      <c r="I491" s="79">
        <f t="shared" si="259"/>
        <v>0</v>
      </c>
      <c r="J491" s="79">
        <f t="shared" si="259"/>
        <v>0</v>
      </c>
    </row>
    <row r="492" spans="1:10" ht="21" customHeight="1" x14ac:dyDescent="0.25">
      <c r="A492" s="380"/>
      <c r="B492" s="369"/>
      <c r="C492" s="200" t="s">
        <v>66</v>
      </c>
      <c r="D492" s="202">
        <f>SUM(E492:J492)</f>
        <v>500</v>
      </c>
      <c r="E492" s="202">
        <v>0</v>
      </c>
      <c r="F492" s="202">
        <v>0</v>
      </c>
      <c r="G492" s="202">
        <v>0</v>
      </c>
      <c r="H492" s="75">
        <v>500</v>
      </c>
      <c r="I492" s="202">
        <v>0</v>
      </c>
      <c r="J492" s="202">
        <v>0</v>
      </c>
    </row>
    <row r="493" spans="1:10" ht="21" customHeight="1" x14ac:dyDescent="0.25">
      <c r="A493" s="380"/>
      <c r="B493" s="369"/>
      <c r="C493" s="200" t="s">
        <v>70</v>
      </c>
      <c r="D493" s="202">
        <f t="shared" ref="D493:D498" si="260">SUM(E493:J493)</f>
        <v>0</v>
      </c>
      <c r="E493" s="202">
        <v>0</v>
      </c>
      <c r="F493" s="202">
        <v>0</v>
      </c>
      <c r="G493" s="202">
        <v>0</v>
      </c>
      <c r="H493" s="75">
        <v>0</v>
      </c>
      <c r="I493" s="202">
        <v>0</v>
      </c>
      <c r="J493" s="202">
        <v>0</v>
      </c>
    </row>
    <row r="494" spans="1:10" ht="21" customHeight="1" x14ac:dyDescent="0.25">
      <c r="A494" s="380"/>
      <c r="B494" s="369"/>
      <c r="C494" s="200" t="s">
        <v>297</v>
      </c>
      <c r="D494" s="202">
        <f t="shared" si="260"/>
        <v>0</v>
      </c>
      <c r="E494" s="202">
        <v>0</v>
      </c>
      <c r="F494" s="202">
        <v>0</v>
      </c>
      <c r="G494" s="202">
        <v>0</v>
      </c>
      <c r="H494" s="75">
        <v>0</v>
      </c>
      <c r="I494" s="202">
        <v>0</v>
      </c>
      <c r="J494" s="202">
        <v>0</v>
      </c>
    </row>
    <row r="495" spans="1:10" ht="21" customHeight="1" x14ac:dyDescent="0.25">
      <c r="A495" s="380"/>
      <c r="B495" s="369"/>
      <c r="C495" s="200" t="s">
        <v>298</v>
      </c>
      <c r="D495" s="202">
        <f t="shared" si="260"/>
        <v>0</v>
      </c>
      <c r="E495" s="202">
        <v>0</v>
      </c>
      <c r="F495" s="202">
        <v>0</v>
      </c>
      <c r="G495" s="202">
        <v>0</v>
      </c>
      <c r="H495" s="75">
        <v>0</v>
      </c>
      <c r="I495" s="202">
        <v>0</v>
      </c>
      <c r="J495" s="202">
        <v>0</v>
      </c>
    </row>
    <row r="496" spans="1:10" ht="21" customHeight="1" x14ac:dyDescent="0.25">
      <c r="A496" s="380"/>
      <c r="B496" s="369"/>
      <c r="C496" s="200" t="s">
        <v>308</v>
      </c>
      <c r="D496" s="202">
        <f t="shared" si="260"/>
        <v>0</v>
      </c>
      <c r="E496" s="202">
        <v>0</v>
      </c>
      <c r="F496" s="202">
        <v>0</v>
      </c>
      <c r="G496" s="202">
        <v>0</v>
      </c>
      <c r="H496" s="75">
        <v>0</v>
      </c>
      <c r="I496" s="202">
        <v>0</v>
      </c>
      <c r="J496" s="202">
        <v>0</v>
      </c>
    </row>
    <row r="497" spans="1:11" ht="36.75" customHeight="1" x14ac:dyDescent="0.25">
      <c r="A497" s="380"/>
      <c r="B497" s="369"/>
      <c r="C497" s="200" t="s">
        <v>309</v>
      </c>
      <c r="D497" s="202">
        <f t="shared" si="260"/>
        <v>0</v>
      </c>
      <c r="E497" s="202">
        <v>0</v>
      </c>
      <c r="F497" s="202">
        <v>0</v>
      </c>
      <c r="G497" s="202">
        <v>0</v>
      </c>
      <c r="H497" s="75">
        <v>0</v>
      </c>
      <c r="I497" s="202">
        <v>0</v>
      </c>
      <c r="J497" s="202">
        <v>0</v>
      </c>
    </row>
    <row r="498" spans="1:11" ht="36.75" customHeight="1" x14ac:dyDescent="0.25">
      <c r="A498" s="381"/>
      <c r="B498" s="370"/>
      <c r="C498" s="200" t="s">
        <v>310</v>
      </c>
      <c r="D498" s="202">
        <f t="shared" si="260"/>
        <v>0</v>
      </c>
      <c r="E498" s="202">
        <v>0</v>
      </c>
      <c r="F498" s="202">
        <v>0</v>
      </c>
      <c r="G498" s="202">
        <v>0</v>
      </c>
      <c r="H498" s="75">
        <v>0</v>
      </c>
      <c r="I498" s="202">
        <v>0</v>
      </c>
      <c r="J498" s="202">
        <v>0</v>
      </c>
    </row>
    <row r="499" spans="1:11" ht="21" customHeight="1" x14ac:dyDescent="0.25">
      <c r="A499" s="340" t="s">
        <v>513</v>
      </c>
      <c r="B499" s="341"/>
      <c r="C499" s="341"/>
      <c r="D499" s="341"/>
      <c r="E499" s="341"/>
      <c r="F499" s="341"/>
      <c r="G499" s="341"/>
      <c r="H499" s="341"/>
      <c r="I499" s="341"/>
      <c r="J499" s="342"/>
    </row>
    <row r="500" spans="1:11" s="83" customFormat="1" ht="21" customHeight="1" x14ac:dyDescent="0.25">
      <c r="A500" s="356" t="s">
        <v>344</v>
      </c>
      <c r="B500" s="359" t="s">
        <v>535</v>
      </c>
      <c r="C500" s="203" t="s">
        <v>307</v>
      </c>
      <c r="D500" s="79">
        <f>SUM(D501:D507)</f>
        <v>900</v>
      </c>
      <c r="E500" s="79">
        <f t="shared" ref="E500:F500" si="261">SUM(E501:E507)</f>
        <v>0</v>
      </c>
      <c r="F500" s="79">
        <f t="shared" si="261"/>
        <v>400</v>
      </c>
      <c r="G500" s="79">
        <f>SUM(G501:G507)</f>
        <v>0</v>
      </c>
      <c r="H500" s="204">
        <f t="shared" ref="H500" si="262">SUM(H501:H507)</f>
        <v>500</v>
      </c>
      <c r="I500" s="79">
        <f>SUM(I501:I507)</f>
        <v>0</v>
      </c>
      <c r="J500" s="79">
        <f>SUM(J501:J507)</f>
        <v>0</v>
      </c>
      <c r="K500" s="82"/>
    </row>
    <row r="501" spans="1:11" s="83" customFormat="1" ht="21" customHeight="1" x14ac:dyDescent="0.25">
      <c r="A501" s="357"/>
      <c r="B501" s="360"/>
      <c r="C501" s="200" t="s">
        <v>66</v>
      </c>
      <c r="D501" s="202">
        <f>SUM(E501:J501)</f>
        <v>900</v>
      </c>
      <c r="E501" s="202">
        <f t="shared" ref="E501:F501" si="263">E509+E517+E525+E533</f>
        <v>0</v>
      </c>
      <c r="F501" s="202">
        <f t="shared" si="263"/>
        <v>400</v>
      </c>
      <c r="G501" s="202">
        <f>G509+G517+G525+G533</f>
        <v>0</v>
      </c>
      <c r="H501" s="75">
        <f t="shared" ref="H501:J501" si="264">H509+H517+H525+H533</f>
        <v>500</v>
      </c>
      <c r="I501" s="202">
        <f t="shared" ref="I501" si="265">I509+I517+I525+I533</f>
        <v>0</v>
      </c>
      <c r="J501" s="202">
        <f t="shared" si="264"/>
        <v>0</v>
      </c>
      <c r="K501" s="82"/>
    </row>
    <row r="502" spans="1:11" s="83" customFormat="1" ht="21" customHeight="1" x14ac:dyDescent="0.25">
      <c r="A502" s="357"/>
      <c r="B502" s="360"/>
      <c r="C502" s="200" t="s">
        <v>70</v>
      </c>
      <c r="D502" s="202">
        <f t="shared" ref="D502:D507" si="266">SUM(E502:J502)</f>
        <v>0</v>
      </c>
      <c r="E502" s="202">
        <f t="shared" ref="E502:F502" si="267">E510+E518+E526+E534</f>
        <v>0</v>
      </c>
      <c r="F502" s="202">
        <f t="shared" si="267"/>
        <v>0</v>
      </c>
      <c r="G502" s="202">
        <f t="shared" ref="G502:J507" si="268">G510+G518+G526+G534</f>
        <v>0</v>
      </c>
      <c r="H502" s="75">
        <f t="shared" si="268"/>
        <v>0</v>
      </c>
      <c r="I502" s="202">
        <f t="shared" ref="I502" si="269">I510+I518+I526+I534</f>
        <v>0</v>
      </c>
      <c r="J502" s="202">
        <f t="shared" si="268"/>
        <v>0</v>
      </c>
      <c r="K502" s="82"/>
    </row>
    <row r="503" spans="1:11" s="83" customFormat="1" ht="21" customHeight="1" x14ac:dyDescent="0.25">
      <c r="A503" s="357"/>
      <c r="B503" s="360"/>
      <c r="C503" s="200" t="s">
        <v>297</v>
      </c>
      <c r="D503" s="202">
        <f t="shared" si="266"/>
        <v>0</v>
      </c>
      <c r="E503" s="202">
        <f t="shared" ref="E503:F503" si="270">E511+E519+E527+E535</f>
        <v>0</v>
      </c>
      <c r="F503" s="202">
        <f t="shared" si="270"/>
        <v>0</v>
      </c>
      <c r="G503" s="202">
        <f t="shared" si="268"/>
        <v>0</v>
      </c>
      <c r="H503" s="75">
        <f t="shared" si="268"/>
        <v>0</v>
      </c>
      <c r="I503" s="202">
        <f t="shared" ref="I503" si="271">I511+I519+I527+I535</f>
        <v>0</v>
      </c>
      <c r="J503" s="202">
        <f t="shared" si="268"/>
        <v>0</v>
      </c>
      <c r="K503" s="82"/>
    </row>
    <row r="504" spans="1:11" s="83" customFormat="1" ht="21" customHeight="1" x14ac:dyDescent="0.25">
      <c r="A504" s="357"/>
      <c r="B504" s="360"/>
      <c r="C504" s="200" t="s">
        <v>298</v>
      </c>
      <c r="D504" s="202">
        <f>SUM(E504:J504)</f>
        <v>0</v>
      </c>
      <c r="E504" s="202">
        <f t="shared" ref="E504:F504" si="272">E512+E520+E528+E536</f>
        <v>0</v>
      </c>
      <c r="F504" s="202">
        <f t="shared" si="272"/>
        <v>0</v>
      </c>
      <c r="G504" s="202">
        <f t="shared" si="268"/>
        <v>0</v>
      </c>
      <c r="H504" s="75">
        <f t="shared" si="268"/>
        <v>0</v>
      </c>
      <c r="I504" s="202">
        <f t="shared" ref="I504" si="273">I512+I520+I528+I536</f>
        <v>0</v>
      </c>
      <c r="J504" s="202">
        <f t="shared" si="268"/>
        <v>0</v>
      </c>
      <c r="K504" s="82"/>
    </row>
    <row r="505" spans="1:11" s="83" customFormat="1" ht="21" customHeight="1" x14ac:dyDescent="0.25">
      <c r="A505" s="357"/>
      <c r="B505" s="360"/>
      <c r="C505" s="200" t="s">
        <v>308</v>
      </c>
      <c r="D505" s="202">
        <f t="shared" si="266"/>
        <v>0</v>
      </c>
      <c r="E505" s="202">
        <f t="shared" ref="E505:F505" si="274">E513+E521+E529+E537</f>
        <v>0</v>
      </c>
      <c r="F505" s="202">
        <f t="shared" si="274"/>
        <v>0</v>
      </c>
      <c r="G505" s="202">
        <f t="shared" si="268"/>
        <v>0</v>
      </c>
      <c r="H505" s="75">
        <f t="shared" si="268"/>
        <v>0</v>
      </c>
      <c r="I505" s="202">
        <f t="shared" ref="I505" si="275">I513+I521+I529+I537</f>
        <v>0</v>
      </c>
      <c r="J505" s="202">
        <f t="shared" si="268"/>
        <v>0</v>
      </c>
      <c r="K505" s="82"/>
    </row>
    <row r="506" spans="1:11" s="83" customFormat="1" ht="33" customHeight="1" x14ac:dyDescent="0.25">
      <c r="A506" s="357"/>
      <c r="B506" s="360"/>
      <c r="C506" s="200" t="s">
        <v>309</v>
      </c>
      <c r="D506" s="202">
        <f t="shared" si="266"/>
        <v>0</v>
      </c>
      <c r="E506" s="202">
        <f t="shared" ref="E506:F506" si="276">E514+E522+E530+E538</f>
        <v>0</v>
      </c>
      <c r="F506" s="202">
        <f t="shared" si="276"/>
        <v>0</v>
      </c>
      <c r="G506" s="202">
        <f t="shared" si="268"/>
        <v>0</v>
      </c>
      <c r="H506" s="75">
        <f t="shared" si="268"/>
        <v>0</v>
      </c>
      <c r="I506" s="202">
        <f t="shared" ref="I506" si="277">I514+I522+I530+I538</f>
        <v>0</v>
      </c>
      <c r="J506" s="202">
        <f t="shared" si="268"/>
        <v>0</v>
      </c>
      <c r="K506" s="82"/>
    </row>
    <row r="507" spans="1:11" s="83" customFormat="1" ht="30" customHeight="1" x14ac:dyDescent="0.25">
      <c r="A507" s="358"/>
      <c r="B507" s="361"/>
      <c r="C507" s="200" t="s">
        <v>310</v>
      </c>
      <c r="D507" s="202">
        <f t="shared" si="266"/>
        <v>0</v>
      </c>
      <c r="E507" s="202">
        <f t="shared" ref="E507:F507" si="278">E515+E523+E531+E539</f>
        <v>0</v>
      </c>
      <c r="F507" s="202">
        <f t="shared" si="278"/>
        <v>0</v>
      </c>
      <c r="G507" s="202">
        <f t="shared" si="268"/>
        <v>0</v>
      </c>
      <c r="H507" s="75">
        <f t="shared" si="268"/>
        <v>0</v>
      </c>
      <c r="I507" s="202">
        <f t="shared" ref="I507" si="279">I515+I523+I531+I539</f>
        <v>0</v>
      </c>
      <c r="J507" s="202">
        <f t="shared" si="268"/>
        <v>0</v>
      </c>
      <c r="K507" s="82"/>
    </row>
    <row r="508" spans="1:11" s="92" customFormat="1" ht="21" customHeight="1" x14ac:dyDescent="0.25">
      <c r="A508" s="356" t="s">
        <v>640</v>
      </c>
      <c r="B508" s="359" t="s">
        <v>516</v>
      </c>
      <c r="C508" s="203" t="s">
        <v>307</v>
      </c>
      <c r="D508" s="79">
        <f>SUM(D509:D515)</f>
        <v>0</v>
      </c>
      <c r="E508" s="79">
        <f t="shared" ref="E508:F508" si="280">SUM(E509:E515)</f>
        <v>0</v>
      </c>
      <c r="F508" s="79">
        <f t="shared" si="280"/>
        <v>0</v>
      </c>
      <c r="G508" s="79">
        <f>SUM(G509:G515)</f>
        <v>0</v>
      </c>
      <c r="H508" s="204">
        <f t="shared" ref="H508" si="281">SUM(H509:H515)</f>
        <v>0</v>
      </c>
      <c r="I508" s="79">
        <f>SUM(I509:I515)</f>
        <v>0</v>
      </c>
      <c r="J508" s="79">
        <f>SUM(J509:J515)</f>
        <v>0</v>
      </c>
      <c r="K508" s="91"/>
    </row>
    <row r="509" spans="1:11" s="92" customFormat="1" ht="21" customHeight="1" x14ac:dyDescent="0.25">
      <c r="A509" s="357"/>
      <c r="B509" s="360"/>
      <c r="C509" s="200" t="s">
        <v>66</v>
      </c>
      <c r="D509" s="202">
        <f>SUM(E509:J509)</f>
        <v>0</v>
      </c>
      <c r="E509" s="202">
        <v>0</v>
      </c>
      <c r="F509" s="202">
        <v>0</v>
      </c>
      <c r="G509" s="202">
        <v>0</v>
      </c>
      <c r="H509" s="75">
        <v>0</v>
      </c>
      <c r="I509" s="202">
        <v>0</v>
      </c>
      <c r="J509" s="202">
        <v>0</v>
      </c>
      <c r="K509" s="91"/>
    </row>
    <row r="510" spans="1:11" s="92" customFormat="1" ht="21" customHeight="1" x14ac:dyDescent="0.25">
      <c r="A510" s="357"/>
      <c r="B510" s="360"/>
      <c r="C510" s="200" t="s">
        <v>70</v>
      </c>
      <c r="D510" s="202">
        <f t="shared" ref="D510:D515" si="282">SUM(E510:J510)</f>
        <v>0</v>
      </c>
      <c r="E510" s="202">
        <v>0</v>
      </c>
      <c r="F510" s="202">
        <v>0</v>
      </c>
      <c r="G510" s="202">
        <v>0</v>
      </c>
      <c r="H510" s="75">
        <v>0</v>
      </c>
      <c r="I510" s="202">
        <v>0</v>
      </c>
      <c r="J510" s="202">
        <v>0</v>
      </c>
      <c r="K510" s="91"/>
    </row>
    <row r="511" spans="1:11" s="92" customFormat="1" ht="21" customHeight="1" x14ac:dyDescent="0.25">
      <c r="A511" s="357"/>
      <c r="B511" s="360"/>
      <c r="C511" s="200" t="s">
        <v>297</v>
      </c>
      <c r="D511" s="202">
        <f t="shared" si="282"/>
        <v>0</v>
      </c>
      <c r="E511" s="202">
        <v>0</v>
      </c>
      <c r="F511" s="202">
        <v>0</v>
      </c>
      <c r="G511" s="202">
        <v>0</v>
      </c>
      <c r="H511" s="75">
        <v>0</v>
      </c>
      <c r="I511" s="202">
        <v>0</v>
      </c>
      <c r="J511" s="202">
        <v>0</v>
      </c>
      <c r="K511" s="91"/>
    </row>
    <row r="512" spans="1:11" s="92" customFormat="1" ht="21" customHeight="1" x14ac:dyDescent="0.25">
      <c r="A512" s="357"/>
      <c r="B512" s="360"/>
      <c r="C512" s="200" t="s">
        <v>298</v>
      </c>
      <c r="D512" s="202">
        <f t="shared" si="282"/>
        <v>0</v>
      </c>
      <c r="E512" s="202">
        <v>0</v>
      </c>
      <c r="F512" s="202">
        <v>0</v>
      </c>
      <c r="G512" s="202">
        <v>0</v>
      </c>
      <c r="H512" s="75">
        <v>0</v>
      </c>
      <c r="I512" s="202">
        <v>0</v>
      </c>
      <c r="J512" s="202">
        <v>0</v>
      </c>
      <c r="K512" s="91"/>
    </row>
    <row r="513" spans="1:11" s="92" customFormat="1" ht="21" customHeight="1" x14ac:dyDescent="0.25">
      <c r="A513" s="357"/>
      <c r="B513" s="360"/>
      <c r="C513" s="200" t="s">
        <v>308</v>
      </c>
      <c r="D513" s="202">
        <f t="shared" si="282"/>
        <v>0</v>
      </c>
      <c r="E513" s="202">
        <v>0</v>
      </c>
      <c r="F513" s="202">
        <v>0</v>
      </c>
      <c r="G513" s="202">
        <v>0</v>
      </c>
      <c r="H513" s="75">
        <v>0</v>
      </c>
      <c r="I513" s="202">
        <v>0</v>
      </c>
      <c r="J513" s="202">
        <v>0</v>
      </c>
      <c r="K513" s="91"/>
    </row>
    <row r="514" spans="1:11" s="92" customFormat="1" ht="32.25" customHeight="1" x14ac:dyDescent="0.25">
      <c r="A514" s="357"/>
      <c r="B514" s="360"/>
      <c r="C514" s="200" t="s">
        <v>309</v>
      </c>
      <c r="D514" s="202">
        <f t="shared" si="282"/>
        <v>0</v>
      </c>
      <c r="E514" s="202">
        <v>0</v>
      </c>
      <c r="F514" s="202">
        <v>0</v>
      </c>
      <c r="G514" s="202">
        <v>0</v>
      </c>
      <c r="H514" s="75">
        <v>0</v>
      </c>
      <c r="I514" s="202">
        <v>0</v>
      </c>
      <c r="J514" s="202">
        <v>0</v>
      </c>
      <c r="K514" s="91"/>
    </row>
    <row r="515" spans="1:11" s="92" customFormat="1" ht="33" customHeight="1" x14ac:dyDescent="0.25">
      <c r="A515" s="358"/>
      <c r="B515" s="361"/>
      <c r="C515" s="200" t="s">
        <v>310</v>
      </c>
      <c r="D515" s="202">
        <f t="shared" si="282"/>
        <v>0</v>
      </c>
      <c r="E515" s="202">
        <v>0</v>
      </c>
      <c r="F515" s="202">
        <v>0</v>
      </c>
      <c r="G515" s="202">
        <v>0</v>
      </c>
      <c r="H515" s="75">
        <v>0</v>
      </c>
      <c r="I515" s="202">
        <v>0</v>
      </c>
      <c r="J515" s="202">
        <v>0</v>
      </c>
      <c r="K515" s="91"/>
    </row>
    <row r="516" spans="1:11" s="92" customFormat="1" ht="21" customHeight="1" x14ac:dyDescent="0.25">
      <c r="A516" s="356" t="s">
        <v>641</v>
      </c>
      <c r="B516" s="359" t="s">
        <v>518</v>
      </c>
      <c r="C516" s="203" t="s">
        <v>307</v>
      </c>
      <c r="D516" s="79">
        <f>SUM(D517:D523)</f>
        <v>0</v>
      </c>
      <c r="E516" s="79">
        <f t="shared" ref="E516:H516" si="283">SUM(E517:E523)</f>
        <v>0</v>
      </c>
      <c r="F516" s="79">
        <f t="shared" si="283"/>
        <v>0</v>
      </c>
      <c r="G516" s="79">
        <f t="shared" si="283"/>
        <v>0</v>
      </c>
      <c r="H516" s="204">
        <f t="shared" si="283"/>
        <v>0</v>
      </c>
      <c r="I516" s="79">
        <f>SUM(I517:I523)</f>
        <v>0</v>
      </c>
      <c r="J516" s="79">
        <f>SUM(J517:J523)</f>
        <v>0</v>
      </c>
      <c r="K516" s="91"/>
    </row>
    <row r="517" spans="1:11" s="92" customFormat="1" ht="21" customHeight="1" x14ac:dyDescent="0.25">
      <c r="A517" s="357"/>
      <c r="B517" s="360"/>
      <c r="C517" s="200" t="s">
        <v>66</v>
      </c>
      <c r="D517" s="202">
        <f>SUM(E517:J517)</f>
        <v>0</v>
      </c>
      <c r="E517" s="202">
        <v>0</v>
      </c>
      <c r="F517" s="202">
        <v>0</v>
      </c>
      <c r="G517" s="202">
        <v>0</v>
      </c>
      <c r="H517" s="75">
        <v>0</v>
      </c>
      <c r="I517" s="202">
        <v>0</v>
      </c>
      <c r="J517" s="202">
        <v>0</v>
      </c>
      <c r="K517" s="91"/>
    </row>
    <row r="518" spans="1:11" s="92" customFormat="1" ht="21" customHeight="1" x14ac:dyDescent="0.25">
      <c r="A518" s="357"/>
      <c r="B518" s="360"/>
      <c r="C518" s="200" t="s">
        <v>70</v>
      </c>
      <c r="D518" s="202">
        <f t="shared" ref="D518:D523" si="284">SUM(E518:J518)</f>
        <v>0</v>
      </c>
      <c r="E518" s="202">
        <v>0</v>
      </c>
      <c r="F518" s="202">
        <v>0</v>
      </c>
      <c r="G518" s="202">
        <v>0</v>
      </c>
      <c r="H518" s="75">
        <v>0</v>
      </c>
      <c r="I518" s="202">
        <v>0</v>
      </c>
      <c r="J518" s="202">
        <v>0</v>
      </c>
      <c r="K518" s="91"/>
    </row>
    <row r="519" spans="1:11" s="92" customFormat="1" ht="21" customHeight="1" x14ac:dyDescent="0.25">
      <c r="A519" s="357"/>
      <c r="B519" s="360"/>
      <c r="C519" s="200" t="s">
        <v>297</v>
      </c>
      <c r="D519" s="202">
        <f t="shared" si="284"/>
        <v>0</v>
      </c>
      <c r="E519" s="202">
        <v>0</v>
      </c>
      <c r="F519" s="202">
        <v>0</v>
      </c>
      <c r="G519" s="202">
        <v>0</v>
      </c>
      <c r="H519" s="75">
        <v>0</v>
      </c>
      <c r="I519" s="202">
        <v>0</v>
      </c>
      <c r="J519" s="202">
        <v>0</v>
      </c>
      <c r="K519" s="91"/>
    </row>
    <row r="520" spans="1:11" s="92" customFormat="1" ht="21" customHeight="1" x14ac:dyDescent="0.25">
      <c r="A520" s="357"/>
      <c r="B520" s="360"/>
      <c r="C520" s="200" t="s">
        <v>298</v>
      </c>
      <c r="D520" s="202">
        <f t="shared" si="284"/>
        <v>0</v>
      </c>
      <c r="E520" s="202">
        <v>0</v>
      </c>
      <c r="F520" s="202">
        <v>0</v>
      </c>
      <c r="G520" s="202">
        <v>0</v>
      </c>
      <c r="H520" s="75">
        <v>0</v>
      </c>
      <c r="I520" s="202">
        <v>0</v>
      </c>
      <c r="J520" s="202">
        <v>0</v>
      </c>
      <c r="K520" s="91"/>
    </row>
    <row r="521" spans="1:11" s="92" customFormat="1" ht="21" customHeight="1" x14ac:dyDescent="0.25">
      <c r="A521" s="357"/>
      <c r="B521" s="360"/>
      <c r="C521" s="200" t="s">
        <v>308</v>
      </c>
      <c r="D521" s="202">
        <f t="shared" si="284"/>
        <v>0</v>
      </c>
      <c r="E521" s="202">
        <v>0</v>
      </c>
      <c r="F521" s="202">
        <v>0</v>
      </c>
      <c r="G521" s="202">
        <v>0</v>
      </c>
      <c r="H521" s="75">
        <v>0</v>
      </c>
      <c r="I521" s="202">
        <v>0</v>
      </c>
      <c r="J521" s="202">
        <v>0</v>
      </c>
      <c r="K521" s="91"/>
    </row>
    <row r="522" spans="1:11" s="92" customFormat="1" ht="32.25" customHeight="1" x14ac:dyDescent="0.25">
      <c r="A522" s="357"/>
      <c r="B522" s="360"/>
      <c r="C522" s="200" t="s">
        <v>309</v>
      </c>
      <c r="D522" s="202">
        <f t="shared" si="284"/>
        <v>0</v>
      </c>
      <c r="E522" s="202">
        <v>0</v>
      </c>
      <c r="F522" s="202">
        <v>0</v>
      </c>
      <c r="G522" s="202">
        <v>0</v>
      </c>
      <c r="H522" s="75">
        <v>0</v>
      </c>
      <c r="I522" s="202">
        <v>0</v>
      </c>
      <c r="J522" s="202">
        <v>0</v>
      </c>
      <c r="K522" s="91"/>
    </row>
    <row r="523" spans="1:11" s="92" customFormat="1" ht="33.75" customHeight="1" x14ac:dyDescent="0.25">
      <c r="A523" s="358"/>
      <c r="B523" s="361"/>
      <c r="C523" s="200" t="s">
        <v>310</v>
      </c>
      <c r="D523" s="202">
        <f t="shared" si="284"/>
        <v>0</v>
      </c>
      <c r="E523" s="202">
        <v>0</v>
      </c>
      <c r="F523" s="202">
        <v>0</v>
      </c>
      <c r="G523" s="202">
        <v>0</v>
      </c>
      <c r="H523" s="75">
        <v>0</v>
      </c>
      <c r="I523" s="202">
        <v>0</v>
      </c>
      <c r="J523" s="202">
        <v>0</v>
      </c>
      <c r="K523" s="91"/>
    </row>
    <row r="524" spans="1:11" s="92" customFormat="1" ht="21" customHeight="1" x14ac:dyDescent="0.25">
      <c r="A524" s="356" t="s">
        <v>642</v>
      </c>
      <c r="B524" s="359" t="s">
        <v>702</v>
      </c>
      <c r="C524" s="203" t="s">
        <v>307</v>
      </c>
      <c r="D524" s="79">
        <f t="shared" ref="D524:J524" si="285">SUM(D525:D531)</f>
        <v>900</v>
      </c>
      <c r="E524" s="79">
        <f t="shared" si="285"/>
        <v>0</v>
      </c>
      <c r="F524" s="79">
        <f t="shared" si="285"/>
        <v>400</v>
      </c>
      <c r="G524" s="79">
        <f t="shared" si="285"/>
        <v>0</v>
      </c>
      <c r="H524" s="204">
        <f t="shared" si="285"/>
        <v>500</v>
      </c>
      <c r="I524" s="79">
        <f t="shared" ref="I524" si="286">SUM(I525:I531)</f>
        <v>0</v>
      </c>
      <c r="J524" s="79">
        <f t="shared" si="285"/>
        <v>0</v>
      </c>
      <c r="K524" s="91"/>
    </row>
    <row r="525" spans="1:11" s="92" customFormat="1" ht="21" customHeight="1" x14ac:dyDescent="0.25">
      <c r="A525" s="357"/>
      <c r="B525" s="360"/>
      <c r="C525" s="200" t="s">
        <v>66</v>
      </c>
      <c r="D525" s="202">
        <f>SUM(E525:J525)</f>
        <v>900</v>
      </c>
      <c r="E525" s="202">
        <v>0</v>
      </c>
      <c r="F525" s="202">
        <v>400</v>
      </c>
      <c r="G525" s="202">
        <v>0</v>
      </c>
      <c r="H525" s="75">
        <v>500</v>
      </c>
      <c r="I525" s="202">
        <v>0</v>
      </c>
      <c r="J525" s="202">
        <v>0</v>
      </c>
      <c r="K525" s="91"/>
    </row>
    <row r="526" spans="1:11" s="92" customFormat="1" ht="21" customHeight="1" x14ac:dyDescent="0.25">
      <c r="A526" s="357"/>
      <c r="B526" s="360"/>
      <c r="C526" s="200" t="s">
        <v>70</v>
      </c>
      <c r="D526" s="202">
        <f t="shared" ref="D526:D531" si="287">SUM(E526:J526)</f>
        <v>0</v>
      </c>
      <c r="E526" s="202">
        <v>0</v>
      </c>
      <c r="F526" s="202">
        <v>0</v>
      </c>
      <c r="G526" s="202">
        <v>0</v>
      </c>
      <c r="H526" s="75">
        <v>0</v>
      </c>
      <c r="I526" s="202">
        <v>0</v>
      </c>
      <c r="J526" s="202">
        <v>0</v>
      </c>
      <c r="K526" s="91"/>
    </row>
    <row r="527" spans="1:11" s="92" customFormat="1" ht="21" customHeight="1" x14ac:dyDescent="0.25">
      <c r="A527" s="357"/>
      <c r="B527" s="360"/>
      <c r="C527" s="200" t="s">
        <v>297</v>
      </c>
      <c r="D527" s="202">
        <f t="shared" si="287"/>
        <v>0</v>
      </c>
      <c r="E527" s="202">
        <v>0</v>
      </c>
      <c r="F527" s="202">
        <v>0</v>
      </c>
      <c r="G527" s="202">
        <v>0</v>
      </c>
      <c r="H527" s="75">
        <v>0</v>
      </c>
      <c r="I527" s="202">
        <v>0</v>
      </c>
      <c r="J527" s="202">
        <v>0</v>
      </c>
      <c r="K527" s="91"/>
    </row>
    <row r="528" spans="1:11" s="92" customFormat="1" ht="21" customHeight="1" x14ac:dyDescent="0.25">
      <c r="A528" s="357"/>
      <c r="B528" s="360"/>
      <c r="C528" s="200" t="s">
        <v>298</v>
      </c>
      <c r="D528" s="202">
        <f t="shared" si="287"/>
        <v>0</v>
      </c>
      <c r="E528" s="202">
        <v>0</v>
      </c>
      <c r="F528" s="202">
        <v>0</v>
      </c>
      <c r="G528" s="202">
        <v>0</v>
      </c>
      <c r="H528" s="75">
        <v>0</v>
      </c>
      <c r="I528" s="202">
        <v>0</v>
      </c>
      <c r="J528" s="202">
        <v>0</v>
      </c>
      <c r="K528" s="91"/>
    </row>
    <row r="529" spans="1:11" s="92" customFormat="1" ht="21" customHeight="1" x14ac:dyDescent="0.25">
      <c r="A529" s="357"/>
      <c r="B529" s="360"/>
      <c r="C529" s="200" t="s">
        <v>308</v>
      </c>
      <c r="D529" s="202">
        <f t="shared" si="287"/>
        <v>0</v>
      </c>
      <c r="E529" s="202">
        <v>0</v>
      </c>
      <c r="F529" s="202">
        <v>0</v>
      </c>
      <c r="G529" s="202">
        <v>0</v>
      </c>
      <c r="H529" s="75">
        <v>0</v>
      </c>
      <c r="I529" s="202">
        <v>0</v>
      </c>
      <c r="J529" s="202">
        <v>0</v>
      </c>
      <c r="K529" s="91"/>
    </row>
    <row r="530" spans="1:11" s="92" customFormat="1" ht="34.5" customHeight="1" x14ac:dyDescent="0.25">
      <c r="A530" s="357"/>
      <c r="B530" s="360"/>
      <c r="C530" s="200" t="s">
        <v>309</v>
      </c>
      <c r="D530" s="202">
        <f t="shared" si="287"/>
        <v>0</v>
      </c>
      <c r="E530" s="202">
        <v>0</v>
      </c>
      <c r="F530" s="202">
        <v>0</v>
      </c>
      <c r="G530" s="202">
        <v>0</v>
      </c>
      <c r="H530" s="75">
        <v>0</v>
      </c>
      <c r="I530" s="202">
        <v>0</v>
      </c>
      <c r="J530" s="202">
        <v>0</v>
      </c>
      <c r="K530" s="91"/>
    </row>
    <row r="531" spans="1:11" s="92" customFormat="1" ht="33" customHeight="1" x14ac:dyDescent="0.25">
      <c r="A531" s="358"/>
      <c r="B531" s="361"/>
      <c r="C531" s="200" t="s">
        <v>310</v>
      </c>
      <c r="D531" s="202">
        <f t="shared" si="287"/>
        <v>0</v>
      </c>
      <c r="E531" s="202">
        <v>0</v>
      </c>
      <c r="F531" s="202">
        <v>0</v>
      </c>
      <c r="G531" s="202">
        <v>0</v>
      </c>
      <c r="H531" s="75">
        <v>0</v>
      </c>
      <c r="I531" s="202">
        <v>0</v>
      </c>
      <c r="J531" s="202">
        <v>0</v>
      </c>
      <c r="K531" s="91"/>
    </row>
    <row r="532" spans="1:11" s="92" customFormat="1" ht="21" customHeight="1" x14ac:dyDescent="0.25">
      <c r="A532" s="356" t="s">
        <v>643</v>
      </c>
      <c r="B532" s="359" t="s">
        <v>522</v>
      </c>
      <c r="C532" s="203" t="s">
        <v>307</v>
      </c>
      <c r="D532" s="79">
        <f t="shared" ref="D532:J532" si="288">SUM(D533:D539)</f>
        <v>0</v>
      </c>
      <c r="E532" s="79">
        <f t="shared" si="288"/>
        <v>0</v>
      </c>
      <c r="F532" s="79">
        <f t="shared" si="288"/>
        <v>0</v>
      </c>
      <c r="G532" s="79">
        <f t="shared" si="288"/>
        <v>0</v>
      </c>
      <c r="H532" s="204">
        <f t="shared" si="288"/>
        <v>0</v>
      </c>
      <c r="I532" s="79">
        <f t="shared" ref="I532" si="289">SUM(I533:I539)</f>
        <v>0</v>
      </c>
      <c r="J532" s="79">
        <f t="shared" si="288"/>
        <v>0</v>
      </c>
      <c r="K532" s="91"/>
    </row>
    <row r="533" spans="1:11" s="92" customFormat="1" ht="21" customHeight="1" x14ac:dyDescent="0.25">
      <c r="A533" s="369"/>
      <c r="B533" s="360"/>
      <c r="C533" s="200" t="s">
        <v>66</v>
      </c>
      <c r="D533" s="202">
        <f>SUM(E533:J533)</f>
        <v>0</v>
      </c>
      <c r="E533" s="202">
        <v>0</v>
      </c>
      <c r="F533" s="202">
        <v>0</v>
      </c>
      <c r="G533" s="202">
        <v>0</v>
      </c>
      <c r="H533" s="75">
        <v>0</v>
      </c>
      <c r="I533" s="202">
        <v>0</v>
      </c>
      <c r="J533" s="202">
        <v>0</v>
      </c>
      <c r="K533" s="91"/>
    </row>
    <row r="534" spans="1:11" s="92" customFormat="1" ht="21" customHeight="1" x14ac:dyDescent="0.25">
      <c r="A534" s="369"/>
      <c r="B534" s="360"/>
      <c r="C534" s="200" t="s">
        <v>70</v>
      </c>
      <c r="D534" s="202">
        <f t="shared" ref="D534:D539" si="290">SUM(E534:J534)</f>
        <v>0</v>
      </c>
      <c r="E534" s="202">
        <v>0</v>
      </c>
      <c r="F534" s="202">
        <v>0</v>
      </c>
      <c r="G534" s="202">
        <v>0</v>
      </c>
      <c r="H534" s="75">
        <v>0</v>
      </c>
      <c r="I534" s="202">
        <v>0</v>
      </c>
      <c r="J534" s="202">
        <v>0</v>
      </c>
      <c r="K534" s="91"/>
    </row>
    <row r="535" spans="1:11" s="92" customFormat="1" ht="21" customHeight="1" x14ac:dyDescent="0.25">
      <c r="A535" s="369"/>
      <c r="B535" s="360"/>
      <c r="C535" s="200" t="s">
        <v>297</v>
      </c>
      <c r="D535" s="202">
        <f t="shared" si="290"/>
        <v>0</v>
      </c>
      <c r="E535" s="202">
        <v>0</v>
      </c>
      <c r="F535" s="202">
        <v>0</v>
      </c>
      <c r="G535" s="202">
        <v>0</v>
      </c>
      <c r="H535" s="75">
        <v>0</v>
      </c>
      <c r="I535" s="202">
        <v>0</v>
      </c>
      <c r="J535" s="202">
        <v>0</v>
      </c>
      <c r="K535" s="91"/>
    </row>
    <row r="536" spans="1:11" s="92" customFormat="1" ht="21" customHeight="1" x14ac:dyDescent="0.25">
      <c r="A536" s="369"/>
      <c r="B536" s="360"/>
      <c r="C536" s="200" t="s">
        <v>298</v>
      </c>
      <c r="D536" s="202">
        <f t="shared" si="290"/>
        <v>0</v>
      </c>
      <c r="E536" s="202">
        <v>0</v>
      </c>
      <c r="F536" s="202">
        <v>0</v>
      </c>
      <c r="G536" s="202">
        <v>0</v>
      </c>
      <c r="H536" s="75">
        <v>0</v>
      </c>
      <c r="I536" s="202">
        <v>0</v>
      </c>
      <c r="J536" s="202">
        <v>0</v>
      </c>
      <c r="K536" s="91"/>
    </row>
    <row r="537" spans="1:11" s="92" customFormat="1" ht="21" customHeight="1" x14ac:dyDescent="0.25">
      <c r="A537" s="369"/>
      <c r="B537" s="360"/>
      <c r="C537" s="200" t="s">
        <v>308</v>
      </c>
      <c r="D537" s="202">
        <f t="shared" si="290"/>
        <v>0</v>
      </c>
      <c r="E537" s="202">
        <v>0</v>
      </c>
      <c r="F537" s="202">
        <v>0</v>
      </c>
      <c r="G537" s="202">
        <v>0</v>
      </c>
      <c r="H537" s="75">
        <v>0</v>
      </c>
      <c r="I537" s="202">
        <v>0</v>
      </c>
      <c r="J537" s="202">
        <v>0</v>
      </c>
      <c r="K537" s="91"/>
    </row>
    <row r="538" spans="1:11" s="92" customFormat="1" ht="33" customHeight="1" x14ac:dyDescent="0.25">
      <c r="A538" s="369"/>
      <c r="B538" s="360"/>
      <c r="C538" s="200" t="s">
        <v>309</v>
      </c>
      <c r="D538" s="202">
        <f t="shared" si="290"/>
        <v>0</v>
      </c>
      <c r="E538" s="202">
        <v>0</v>
      </c>
      <c r="F538" s="202">
        <v>0</v>
      </c>
      <c r="G538" s="202">
        <v>0</v>
      </c>
      <c r="H538" s="75">
        <v>0</v>
      </c>
      <c r="I538" s="202">
        <v>0</v>
      </c>
      <c r="J538" s="202">
        <v>0</v>
      </c>
      <c r="K538" s="91"/>
    </row>
    <row r="539" spans="1:11" s="92" customFormat="1" ht="41.25" customHeight="1" x14ac:dyDescent="0.25">
      <c r="A539" s="370"/>
      <c r="B539" s="361"/>
      <c r="C539" s="200" t="s">
        <v>310</v>
      </c>
      <c r="D539" s="202">
        <f t="shared" si="290"/>
        <v>0</v>
      </c>
      <c r="E539" s="202">
        <v>0</v>
      </c>
      <c r="F539" s="202">
        <v>0</v>
      </c>
      <c r="G539" s="202">
        <v>0</v>
      </c>
      <c r="H539" s="75">
        <v>0</v>
      </c>
      <c r="I539" s="202">
        <v>0</v>
      </c>
      <c r="J539" s="202">
        <v>0</v>
      </c>
      <c r="K539" s="91"/>
    </row>
    <row r="540" spans="1:11" s="92" customFormat="1" ht="21" customHeight="1" x14ac:dyDescent="0.25">
      <c r="A540" s="340" t="s">
        <v>485</v>
      </c>
      <c r="B540" s="341"/>
      <c r="C540" s="341"/>
      <c r="D540" s="341"/>
      <c r="E540" s="341"/>
      <c r="F540" s="341"/>
      <c r="G540" s="341"/>
      <c r="H540" s="341"/>
      <c r="I540" s="341"/>
      <c r="J540" s="342"/>
      <c r="K540" s="91"/>
    </row>
    <row r="541" spans="1:11" s="92" customFormat="1" ht="21" customHeight="1" x14ac:dyDescent="0.25">
      <c r="A541" s="356" t="s">
        <v>677</v>
      </c>
      <c r="B541" s="359" t="s">
        <v>524</v>
      </c>
      <c r="C541" s="203" t="s">
        <v>307</v>
      </c>
      <c r="D541" s="79">
        <f t="shared" ref="D541:J541" si="291">SUM(D542:D548)</f>
        <v>96452.999999999985</v>
      </c>
      <c r="E541" s="79">
        <f t="shared" si="291"/>
        <v>0</v>
      </c>
      <c r="F541" s="79">
        <f t="shared" si="291"/>
        <v>20826.900000000001</v>
      </c>
      <c r="G541" s="79">
        <f t="shared" si="291"/>
        <v>0</v>
      </c>
      <c r="H541" s="79">
        <f t="shared" si="291"/>
        <v>74957.399999999994</v>
      </c>
      <c r="I541" s="79">
        <f t="shared" ref="I541" si="292">SUM(I542:I548)</f>
        <v>668.7</v>
      </c>
      <c r="J541" s="79">
        <f t="shared" si="291"/>
        <v>0</v>
      </c>
      <c r="K541" s="91"/>
    </row>
    <row r="542" spans="1:11" s="92" customFormat="1" ht="21" customHeight="1" x14ac:dyDescent="0.25">
      <c r="A542" s="357"/>
      <c r="B542" s="360"/>
      <c r="C542" s="200" t="s">
        <v>66</v>
      </c>
      <c r="D542" s="202">
        <f>SUM(E542:J542)</f>
        <v>31173.800000000003</v>
      </c>
      <c r="E542" s="202">
        <f t="shared" ref="E542:F542" si="293">E550+E558+E566+E574</f>
        <v>0</v>
      </c>
      <c r="F542" s="202">
        <f t="shared" si="293"/>
        <v>20826.900000000001</v>
      </c>
      <c r="G542" s="202">
        <f>G550+G558+G566+G574</f>
        <v>0</v>
      </c>
      <c r="H542" s="202">
        <f t="shared" ref="H542:J542" si="294">H550+H558+H566+H574</f>
        <v>9678.2000000000007</v>
      </c>
      <c r="I542" s="202">
        <f>I550+I558+I566+I574</f>
        <v>668.7</v>
      </c>
      <c r="J542" s="202">
        <f t="shared" si="294"/>
        <v>0</v>
      </c>
      <c r="K542" s="91"/>
    </row>
    <row r="543" spans="1:11" s="92" customFormat="1" ht="21" customHeight="1" x14ac:dyDescent="0.25">
      <c r="A543" s="357"/>
      <c r="B543" s="360"/>
      <c r="C543" s="200" t="s">
        <v>70</v>
      </c>
      <c r="D543" s="202">
        <f t="shared" ref="D543:D548" si="295">SUM(E543:J543)</f>
        <v>10893.7</v>
      </c>
      <c r="E543" s="202">
        <f t="shared" ref="E543:F543" si="296">E551+E559+E567+E575</f>
        <v>0</v>
      </c>
      <c r="F543" s="202">
        <f t="shared" si="296"/>
        <v>0</v>
      </c>
      <c r="G543" s="202">
        <f t="shared" ref="G543:J548" si="297">G551+G559+G567+G575</f>
        <v>0</v>
      </c>
      <c r="H543" s="202">
        <f t="shared" si="297"/>
        <v>10893.7</v>
      </c>
      <c r="I543" s="202">
        <v>0</v>
      </c>
      <c r="J543" s="202">
        <f t="shared" si="297"/>
        <v>0</v>
      </c>
      <c r="K543" s="91"/>
    </row>
    <row r="544" spans="1:11" s="92" customFormat="1" ht="21" customHeight="1" x14ac:dyDescent="0.25">
      <c r="A544" s="357"/>
      <c r="B544" s="360"/>
      <c r="C544" s="200" t="s">
        <v>297</v>
      </c>
      <c r="D544" s="202">
        <f t="shared" si="295"/>
        <v>10866.7</v>
      </c>
      <c r="E544" s="202">
        <f t="shared" ref="E544:F544" si="298">E552+E560+E568+E576</f>
        <v>0</v>
      </c>
      <c r="F544" s="202">
        <f t="shared" si="298"/>
        <v>0</v>
      </c>
      <c r="G544" s="202">
        <f t="shared" si="297"/>
        <v>0</v>
      </c>
      <c r="H544" s="202">
        <f t="shared" si="297"/>
        <v>10866.7</v>
      </c>
      <c r="I544" s="202">
        <v>0</v>
      </c>
      <c r="J544" s="202">
        <f t="shared" si="297"/>
        <v>0</v>
      </c>
      <c r="K544" s="91"/>
    </row>
    <row r="545" spans="1:11" s="92" customFormat="1" ht="21" customHeight="1" x14ac:dyDescent="0.25">
      <c r="A545" s="357"/>
      <c r="B545" s="360"/>
      <c r="C545" s="200" t="s">
        <v>298</v>
      </c>
      <c r="D545" s="202">
        <f t="shared" si="295"/>
        <v>10879.7</v>
      </c>
      <c r="E545" s="202">
        <f t="shared" ref="E545:F545" si="299">E553+E561+E569+E577</f>
        <v>0</v>
      </c>
      <c r="F545" s="202">
        <f t="shared" si="299"/>
        <v>0</v>
      </c>
      <c r="G545" s="202">
        <f t="shared" si="297"/>
        <v>0</v>
      </c>
      <c r="H545" s="202">
        <f t="shared" si="297"/>
        <v>10879.7</v>
      </c>
      <c r="I545" s="202">
        <v>0</v>
      </c>
      <c r="J545" s="202">
        <f t="shared" si="297"/>
        <v>0</v>
      </c>
      <c r="K545" s="91"/>
    </row>
    <row r="546" spans="1:11" s="92" customFormat="1" ht="21" customHeight="1" x14ac:dyDescent="0.25">
      <c r="A546" s="357"/>
      <c r="B546" s="360"/>
      <c r="C546" s="200" t="s">
        <v>308</v>
      </c>
      <c r="D546" s="202">
        <f t="shared" si="295"/>
        <v>10879.7</v>
      </c>
      <c r="E546" s="202">
        <f t="shared" ref="E546:F546" si="300">E554+E562+E570+E578</f>
        <v>0</v>
      </c>
      <c r="F546" s="202">
        <f t="shared" si="300"/>
        <v>0</v>
      </c>
      <c r="G546" s="202">
        <f t="shared" si="297"/>
        <v>0</v>
      </c>
      <c r="H546" s="202">
        <f t="shared" si="297"/>
        <v>10879.7</v>
      </c>
      <c r="I546" s="202">
        <v>0</v>
      </c>
      <c r="J546" s="202">
        <f t="shared" si="297"/>
        <v>0</v>
      </c>
      <c r="K546" s="91"/>
    </row>
    <row r="547" spans="1:11" s="92" customFormat="1" ht="31.5" customHeight="1" x14ac:dyDescent="0.25">
      <c r="A547" s="357"/>
      <c r="B547" s="360"/>
      <c r="C547" s="200" t="s">
        <v>309</v>
      </c>
      <c r="D547" s="202">
        <f t="shared" si="295"/>
        <v>10879.7</v>
      </c>
      <c r="E547" s="202">
        <f t="shared" ref="E547:F547" si="301">E555+E563+E571+E579</f>
        <v>0</v>
      </c>
      <c r="F547" s="202">
        <f t="shared" si="301"/>
        <v>0</v>
      </c>
      <c r="G547" s="202">
        <f t="shared" si="297"/>
        <v>0</v>
      </c>
      <c r="H547" s="202">
        <f t="shared" si="297"/>
        <v>10879.7</v>
      </c>
      <c r="I547" s="202">
        <v>0</v>
      </c>
      <c r="J547" s="202">
        <f t="shared" si="297"/>
        <v>0</v>
      </c>
      <c r="K547" s="91"/>
    </row>
    <row r="548" spans="1:11" s="92" customFormat="1" ht="39" customHeight="1" x14ac:dyDescent="0.25">
      <c r="A548" s="358"/>
      <c r="B548" s="361"/>
      <c r="C548" s="200" t="s">
        <v>310</v>
      </c>
      <c r="D548" s="202">
        <f t="shared" si="295"/>
        <v>10879.7</v>
      </c>
      <c r="E548" s="202">
        <f t="shared" ref="E548:F548" si="302">E556+E564+E572+E580</f>
        <v>0</v>
      </c>
      <c r="F548" s="202">
        <f t="shared" si="302"/>
        <v>0</v>
      </c>
      <c r="G548" s="202">
        <f t="shared" si="297"/>
        <v>0</v>
      </c>
      <c r="H548" s="202">
        <f t="shared" si="297"/>
        <v>10879.7</v>
      </c>
      <c r="I548" s="202">
        <v>0</v>
      </c>
      <c r="J548" s="202">
        <f t="shared" si="297"/>
        <v>0</v>
      </c>
      <c r="K548" s="91"/>
    </row>
    <row r="549" spans="1:11" s="92" customFormat="1" ht="21" customHeight="1" x14ac:dyDescent="0.25">
      <c r="A549" s="356" t="s">
        <v>678</v>
      </c>
      <c r="B549" s="359" t="s">
        <v>52</v>
      </c>
      <c r="C549" s="203" t="s">
        <v>307</v>
      </c>
      <c r="D549" s="79">
        <f t="shared" ref="D549:J549" si="303">SUM(D550:D556)</f>
        <v>67106.099999999991</v>
      </c>
      <c r="E549" s="79">
        <f t="shared" si="303"/>
        <v>0</v>
      </c>
      <c r="F549" s="79">
        <f t="shared" si="303"/>
        <v>0</v>
      </c>
      <c r="G549" s="79">
        <f t="shared" si="303"/>
        <v>0</v>
      </c>
      <c r="H549" s="79">
        <f t="shared" si="303"/>
        <v>66557.399999999994</v>
      </c>
      <c r="I549" s="79">
        <f>SUM(I550:I556)</f>
        <v>548.70000000000005</v>
      </c>
      <c r="J549" s="79">
        <f t="shared" si="303"/>
        <v>0</v>
      </c>
      <c r="K549" s="91"/>
    </row>
    <row r="550" spans="1:11" s="92" customFormat="1" ht="21" customHeight="1" x14ac:dyDescent="0.25">
      <c r="A550" s="369"/>
      <c r="B550" s="360"/>
      <c r="C550" s="200" t="s">
        <v>66</v>
      </c>
      <c r="D550" s="202">
        <f>SUM(E550:J550)</f>
        <v>9026.9000000000015</v>
      </c>
      <c r="E550" s="202">
        <v>0</v>
      </c>
      <c r="F550" s="202">
        <v>0</v>
      </c>
      <c r="G550" s="202">
        <v>0</v>
      </c>
      <c r="H550" s="202">
        <f>8110.1+368.1</f>
        <v>8478.2000000000007</v>
      </c>
      <c r="I550" s="202">
        <v>548.70000000000005</v>
      </c>
      <c r="J550" s="202">
        <v>0</v>
      </c>
      <c r="K550" s="91"/>
    </row>
    <row r="551" spans="1:11" s="92" customFormat="1" ht="21" customHeight="1" x14ac:dyDescent="0.25">
      <c r="A551" s="369"/>
      <c r="B551" s="360"/>
      <c r="C551" s="200" t="s">
        <v>70</v>
      </c>
      <c r="D551" s="202">
        <f t="shared" ref="D551:D556" si="304">SUM(E551:J551)</f>
        <v>9693.7000000000007</v>
      </c>
      <c r="E551" s="202">
        <v>0</v>
      </c>
      <c r="F551" s="202">
        <v>0</v>
      </c>
      <c r="G551" s="202">
        <v>0</v>
      </c>
      <c r="H551" s="202">
        <v>9693.7000000000007</v>
      </c>
      <c r="I551" s="202">
        <v>0</v>
      </c>
      <c r="J551" s="202">
        <v>0</v>
      </c>
      <c r="K551" s="91"/>
    </row>
    <row r="552" spans="1:11" s="92" customFormat="1" ht="21" customHeight="1" x14ac:dyDescent="0.25">
      <c r="A552" s="369"/>
      <c r="B552" s="360"/>
      <c r="C552" s="200" t="s">
        <v>297</v>
      </c>
      <c r="D552" s="202">
        <f t="shared" si="304"/>
        <v>9666.7000000000007</v>
      </c>
      <c r="E552" s="202">
        <v>0</v>
      </c>
      <c r="F552" s="202">
        <v>0</v>
      </c>
      <c r="G552" s="202">
        <v>0</v>
      </c>
      <c r="H552" s="202">
        <f>9666.7</f>
        <v>9666.7000000000007</v>
      </c>
      <c r="I552" s="202">
        <v>0</v>
      </c>
      <c r="J552" s="202">
        <v>0</v>
      </c>
      <c r="K552" s="91"/>
    </row>
    <row r="553" spans="1:11" s="92" customFormat="1" ht="21" customHeight="1" x14ac:dyDescent="0.25">
      <c r="A553" s="369"/>
      <c r="B553" s="360"/>
      <c r="C553" s="200" t="s">
        <v>298</v>
      </c>
      <c r="D553" s="202">
        <f t="shared" si="304"/>
        <v>9679.7000000000007</v>
      </c>
      <c r="E553" s="202">
        <v>0</v>
      </c>
      <c r="F553" s="202">
        <v>0</v>
      </c>
      <c r="G553" s="202">
        <v>0</v>
      </c>
      <c r="H553" s="202">
        <v>9679.7000000000007</v>
      </c>
      <c r="I553" s="202">
        <v>0</v>
      </c>
      <c r="J553" s="202">
        <v>0</v>
      </c>
      <c r="K553" s="91"/>
    </row>
    <row r="554" spans="1:11" s="92" customFormat="1" ht="21" customHeight="1" x14ac:dyDescent="0.25">
      <c r="A554" s="369"/>
      <c r="B554" s="360"/>
      <c r="C554" s="200" t="s">
        <v>308</v>
      </c>
      <c r="D554" s="202">
        <f t="shared" si="304"/>
        <v>9679.7000000000007</v>
      </c>
      <c r="E554" s="202">
        <v>0</v>
      </c>
      <c r="F554" s="202">
        <v>0</v>
      </c>
      <c r="G554" s="202">
        <v>0</v>
      </c>
      <c r="H554" s="202">
        <v>9679.7000000000007</v>
      </c>
      <c r="I554" s="202">
        <v>0</v>
      </c>
      <c r="J554" s="202">
        <v>0</v>
      </c>
      <c r="K554" s="91"/>
    </row>
    <row r="555" spans="1:11" s="92" customFormat="1" ht="38.25" customHeight="1" x14ac:dyDescent="0.25">
      <c r="A555" s="369"/>
      <c r="B555" s="360"/>
      <c r="C555" s="200" t="s">
        <v>309</v>
      </c>
      <c r="D555" s="202">
        <f t="shared" si="304"/>
        <v>9679.7000000000007</v>
      </c>
      <c r="E555" s="202">
        <v>0</v>
      </c>
      <c r="F555" s="202">
        <v>0</v>
      </c>
      <c r="G555" s="202">
        <v>0</v>
      </c>
      <c r="H555" s="202">
        <v>9679.7000000000007</v>
      </c>
      <c r="I555" s="202">
        <v>0</v>
      </c>
      <c r="J555" s="202">
        <v>0</v>
      </c>
      <c r="K555" s="91"/>
    </row>
    <row r="556" spans="1:11" s="92" customFormat="1" ht="36" customHeight="1" x14ac:dyDescent="0.25">
      <c r="A556" s="370"/>
      <c r="B556" s="361"/>
      <c r="C556" s="200" t="s">
        <v>310</v>
      </c>
      <c r="D556" s="202">
        <f t="shared" si="304"/>
        <v>9679.7000000000007</v>
      </c>
      <c r="E556" s="202">
        <v>0</v>
      </c>
      <c r="F556" s="202">
        <v>0</v>
      </c>
      <c r="G556" s="202">
        <v>0</v>
      </c>
      <c r="H556" s="202">
        <v>9679.7000000000007</v>
      </c>
      <c r="I556" s="202">
        <v>0</v>
      </c>
      <c r="J556" s="202">
        <v>0</v>
      </c>
      <c r="K556" s="91"/>
    </row>
    <row r="557" spans="1:11" s="92" customFormat="1" ht="21" customHeight="1" x14ac:dyDescent="0.25">
      <c r="A557" s="356" t="s">
        <v>679</v>
      </c>
      <c r="B557" s="359" t="s">
        <v>528</v>
      </c>
      <c r="C557" s="203" t="s">
        <v>307</v>
      </c>
      <c r="D557" s="79">
        <f>SUM(D558:D564)</f>
        <v>8520</v>
      </c>
      <c r="E557" s="79">
        <f>SUM(E558:E564)</f>
        <v>0</v>
      </c>
      <c r="F557" s="79">
        <f>SUM(F558:F564)</f>
        <v>0</v>
      </c>
      <c r="G557" s="79">
        <f>SUM(G558:G564)</f>
        <v>0</v>
      </c>
      <c r="H557" s="79">
        <f t="shared" ref="H557:J557" si="305">SUM(H558:H564)</f>
        <v>8400</v>
      </c>
      <c r="I557" s="79">
        <f t="shared" ref="I557" si="306">SUM(I558:I564)</f>
        <v>120</v>
      </c>
      <c r="J557" s="79">
        <f t="shared" si="305"/>
        <v>0</v>
      </c>
      <c r="K557" s="91"/>
    </row>
    <row r="558" spans="1:11" s="92" customFormat="1" ht="21" customHeight="1" x14ac:dyDescent="0.25">
      <c r="A558" s="369"/>
      <c r="B558" s="360"/>
      <c r="C558" s="200" t="s">
        <v>66</v>
      </c>
      <c r="D558" s="202">
        <f>SUM(E558:J558)</f>
        <v>1320</v>
      </c>
      <c r="E558" s="202">
        <v>0</v>
      </c>
      <c r="F558" s="202">
        <v>0</v>
      </c>
      <c r="G558" s="202">
        <v>0</v>
      </c>
      <c r="H558" s="202">
        <v>1200</v>
      </c>
      <c r="I558" s="202">
        <v>120</v>
      </c>
      <c r="J558" s="202">
        <v>0</v>
      </c>
      <c r="K558" s="91"/>
    </row>
    <row r="559" spans="1:11" s="92" customFormat="1" ht="21" customHeight="1" x14ac:dyDescent="0.25">
      <c r="A559" s="369"/>
      <c r="B559" s="360"/>
      <c r="C559" s="200" t="s">
        <v>70</v>
      </c>
      <c r="D559" s="202">
        <f t="shared" ref="D559:D561" si="307">SUM(E559:J559)</f>
        <v>1200</v>
      </c>
      <c r="E559" s="202">
        <v>0</v>
      </c>
      <c r="F559" s="202">
        <v>0</v>
      </c>
      <c r="G559" s="202">
        <v>0</v>
      </c>
      <c r="H559" s="202">
        <v>1200</v>
      </c>
      <c r="I559" s="202"/>
      <c r="J559" s="202">
        <v>0</v>
      </c>
      <c r="K559" s="91"/>
    </row>
    <row r="560" spans="1:11" s="92" customFormat="1" ht="21" customHeight="1" x14ac:dyDescent="0.25">
      <c r="A560" s="369"/>
      <c r="B560" s="360"/>
      <c r="C560" s="200" t="s">
        <v>297</v>
      </c>
      <c r="D560" s="202">
        <f t="shared" si="307"/>
        <v>1200</v>
      </c>
      <c r="E560" s="202">
        <v>0</v>
      </c>
      <c r="F560" s="202">
        <v>0</v>
      </c>
      <c r="G560" s="202">
        <v>0</v>
      </c>
      <c r="H560" s="202">
        <v>1200</v>
      </c>
      <c r="I560" s="202"/>
      <c r="J560" s="202">
        <v>0</v>
      </c>
      <c r="K560" s="91"/>
    </row>
    <row r="561" spans="1:11" s="92" customFormat="1" ht="21" customHeight="1" x14ac:dyDescent="0.25">
      <c r="A561" s="369"/>
      <c r="B561" s="360"/>
      <c r="C561" s="200" t="s">
        <v>298</v>
      </c>
      <c r="D561" s="202">
        <f t="shared" si="307"/>
        <v>1200</v>
      </c>
      <c r="E561" s="202">
        <v>0</v>
      </c>
      <c r="F561" s="202">
        <v>0</v>
      </c>
      <c r="G561" s="202">
        <v>0</v>
      </c>
      <c r="H561" s="202">
        <v>1200</v>
      </c>
      <c r="I561" s="202"/>
      <c r="J561" s="202">
        <v>0</v>
      </c>
      <c r="K561" s="91"/>
    </row>
    <row r="562" spans="1:11" s="92" customFormat="1" ht="21" customHeight="1" x14ac:dyDescent="0.25">
      <c r="A562" s="369"/>
      <c r="B562" s="360"/>
      <c r="C562" s="203" t="s">
        <v>308</v>
      </c>
      <c r="D562" s="79">
        <f>SUM(E562:J562)</f>
        <v>1200</v>
      </c>
      <c r="E562" s="202">
        <v>0</v>
      </c>
      <c r="F562" s="202">
        <v>0</v>
      </c>
      <c r="G562" s="202">
        <v>0</v>
      </c>
      <c r="H562" s="202">
        <v>1200</v>
      </c>
      <c r="I562" s="202"/>
      <c r="J562" s="202">
        <v>0</v>
      </c>
      <c r="K562" s="91"/>
    </row>
    <row r="563" spans="1:11" s="92" customFormat="1" ht="30" customHeight="1" x14ac:dyDescent="0.25">
      <c r="A563" s="369"/>
      <c r="B563" s="360"/>
      <c r="C563" s="200" t="s">
        <v>309</v>
      </c>
      <c r="D563" s="202">
        <f t="shared" ref="D563:D564" si="308">SUM(E563:J563)</f>
        <v>1200</v>
      </c>
      <c r="E563" s="202">
        <v>0</v>
      </c>
      <c r="F563" s="202">
        <v>0</v>
      </c>
      <c r="G563" s="202">
        <v>0</v>
      </c>
      <c r="H563" s="202">
        <v>1200</v>
      </c>
      <c r="I563" s="202"/>
      <c r="J563" s="202">
        <v>0</v>
      </c>
      <c r="K563" s="91"/>
    </row>
    <row r="564" spans="1:11" s="92" customFormat="1" ht="30" customHeight="1" x14ac:dyDescent="0.25">
      <c r="A564" s="370"/>
      <c r="B564" s="361"/>
      <c r="C564" s="200" t="s">
        <v>310</v>
      </c>
      <c r="D564" s="202">
        <f t="shared" si="308"/>
        <v>1200</v>
      </c>
      <c r="E564" s="202">
        <v>0</v>
      </c>
      <c r="F564" s="202">
        <v>0</v>
      </c>
      <c r="G564" s="202">
        <v>0</v>
      </c>
      <c r="H564" s="202">
        <v>1200</v>
      </c>
      <c r="I564" s="202"/>
      <c r="J564" s="202">
        <v>0</v>
      </c>
      <c r="K564" s="91"/>
    </row>
    <row r="565" spans="1:11" s="92" customFormat="1" ht="20.25" customHeight="1" x14ac:dyDescent="0.25">
      <c r="A565" s="356" t="s">
        <v>680</v>
      </c>
      <c r="B565" s="359" t="s">
        <v>539</v>
      </c>
      <c r="C565" s="203" t="s">
        <v>307</v>
      </c>
      <c r="D565" s="79">
        <f t="shared" ref="D565:J565" si="309">SUM(D566:D572)</f>
        <v>0</v>
      </c>
      <c r="E565" s="79">
        <f t="shared" si="309"/>
        <v>0</v>
      </c>
      <c r="F565" s="79">
        <f t="shared" si="309"/>
        <v>0</v>
      </c>
      <c r="G565" s="79">
        <f t="shared" si="309"/>
        <v>0</v>
      </c>
      <c r="H565" s="79">
        <f t="shared" si="309"/>
        <v>0</v>
      </c>
      <c r="I565" s="79">
        <f t="shared" ref="I565" si="310">SUM(I566:I572)</f>
        <v>0</v>
      </c>
      <c r="J565" s="79">
        <f t="shared" si="309"/>
        <v>0</v>
      </c>
      <c r="K565" s="91"/>
    </row>
    <row r="566" spans="1:11" s="92" customFormat="1" ht="21" customHeight="1" x14ac:dyDescent="0.25">
      <c r="A566" s="369"/>
      <c r="B566" s="360"/>
      <c r="C566" s="200" t="s">
        <v>66</v>
      </c>
      <c r="D566" s="202">
        <f>SUM(E566:J566)</f>
        <v>0</v>
      </c>
      <c r="E566" s="202">
        <v>0</v>
      </c>
      <c r="F566" s="202">
        <v>0</v>
      </c>
      <c r="G566" s="202">
        <v>0</v>
      </c>
      <c r="H566" s="202">
        <v>0</v>
      </c>
      <c r="I566" s="202">
        <v>0</v>
      </c>
      <c r="J566" s="202">
        <v>0</v>
      </c>
      <c r="K566" s="91"/>
    </row>
    <row r="567" spans="1:11" s="92" customFormat="1" ht="21" customHeight="1" x14ac:dyDescent="0.25">
      <c r="A567" s="369"/>
      <c r="B567" s="360"/>
      <c r="C567" s="200" t="s">
        <v>70</v>
      </c>
      <c r="D567" s="202">
        <f t="shared" ref="D567:D572" si="311">SUM(E567:J567)</f>
        <v>0</v>
      </c>
      <c r="E567" s="202">
        <v>0</v>
      </c>
      <c r="F567" s="202">
        <v>0</v>
      </c>
      <c r="G567" s="202">
        <v>0</v>
      </c>
      <c r="H567" s="202">
        <v>0</v>
      </c>
      <c r="I567" s="202">
        <v>0</v>
      </c>
      <c r="J567" s="202">
        <v>0</v>
      </c>
      <c r="K567" s="91"/>
    </row>
    <row r="568" spans="1:11" s="92" customFormat="1" ht="21" customHeight="1" x14ac:dyDescent="0.25">
      <c r="A568" s="369"/>
      <c r="B568" s="360"/>
      <c r="C568" s="200" t="s">
        <v>297</v>
      </c>
      <c r="D568" s="202">
        <f t="shared" si="311"/>
        <v>0</v>
      </c>
      <c r="E568" s="202">
        <v>0</v>
      </c>
      <c r="F568" s="202">
        <v>0</v>
      </c>
      <c r="G568" s="202">
        <v>0</v>
      </c>
      <c r="H568" s="202">
        <v>0</v>
      </c>
      <c r="I568" s="202">
        <v>0</v>
      </c>
      <c r="J568" s="202">
        <v>0</v>
      </c>
      <c r="K568" s="91"/>
    </row>
    <row r="569" spans="1:11" s="92" customFormat="1" ht="21" customHeight="1" x14ac:dyDescent="0.25">
      <c r="A569" s="369"/>
      <c r="B569" s="360"/>
      <c r="C569" s="200" t="s">
        <v>298</v>
      </c>
      <c r="D569" s="202">
        <f t="shared" si="311"/>
        <v>0</v>
      </c>
      <c r="E569" s="202">
        <v>0</v>
      </c>
      <c r="F569" s="202">
        <v>0</v>
      </c>
      <c r="G569" s="202">
        <v>0</v>
      </c>
      <c r="H569" s="202">
        <v>0</v>
      </c>
      <c r="I569" s="202">
        <v>0</v>
      </c>
      <c r="J569" s="202">
        <v>0</v>
      </c>
      <c r="K569" s="91"/>
    </row>
    <row r="570" spans="1:11" s="92" customFormat="1" ht="21" customHeight="1" x14ac:dyDescent="0.25">
      <c r="A570" s="369"/>
      <c r="B570" s="360"/>
      <c r="C570" s="203" t="s">
        <v>308</v>
      </c>
      <c r="D570" s="79">
        <f>SUM(E570:J570)</f>
        <v>0</v>
      </c>
      <c r="E570" s="202">
        <v>0</v>
      </c>
      <c r="F570" s="202">
        <v>0</v>
      </c>
      <c r="G570" s="202">
        <v>0</v>
      </c>
      <c r="H570" s="202">
        <v>0</v>
      </c>
      <c r="I570" s="202">
        <v>0</v>
      </c>
      <c r="J570" s="202">
        <v>0</v>
      </c>
      <c r="K570" s="91"/>
    </row>
    <row r="571" spans="1:11" s="92" customFormat="1" ht="29.25" customHeight="1" x14ac:dyDescent="0.25">
      <c r="A571" s="369"/>
      <c r="B571" s="360"/>
      <c r="C571" s="200" t="s">
        <v>309</v>
      </c>
      <c r="D571" s="202">
        <f t="shared" si="311"/>
        <v>0</v>
      </c>
      <c r="E571" s="202">
        <v>0</v>
      </c>
      <c r="F571" s="202">
        <v>0</v>
      </c>
      <c r="G571" s="202">
        <v>0</v>
      </c>
      <c r="H571" s="202">
        <v>0</v>
      </c>
      <c r="I571" s="202">
        <v>0</v>
      </c>
      <c r="J571" s="202">
        <v>0</v>
      </c>
      <c r="K571" s="91"/>
    </row>
    <row r="572" spans="1:11" s="92" customFormat="1" ht="34.5" customHeight="1" x14ac:dyDescent="0.25">
      <c r="A572" s="370"/>
      <c r="B572" s="361"/>
      <c r="C572" s="200" t="s">
        <v>310</v>
      </c>
      <c r="D572" s="202">
        <f t="shared" si="311"/>
        <v>0</v>
      </c>
      <c r="E572" s="202">
        <v>0</v>
      </c>
      <c r="F572" s="202">
        <v>0</v>
      </c>
      <c r="G572" s="202">
        <v>0</v>
      </c>
      <c r="H572" s="202">
        <v>0</v>
      </c>
      <c r="I572" s="202">
        <v>0</v>
      </c>
      <c r="J572" s="202">
        <v>0</v>
      </c>
      <c r="K572" s="91"/>
    </row>
    <row r="573" spans="1:11" s="92" customFormat="1" ht="21" customHeight="1" x14ac:dyDescent="0.25">
      <c r="A573" s="356" t="s">
        <v>681</v>
      </c>
      <c r="B573" s="359" t="s">
        <v>664</v>
      </c>
      <c r="C573" s="203" t="s">
        <v>307</v>
      </c>
      <c r="D573" s="79">
        <f t="shared" ref="D573:J573" si="312">SUM(D574:D580)</f>
        <v>20826.900000000001</v>
      </c>
      <c r="E573" s="79">
        <f t="shared" si="312"/>
        <v>0</v>
      </c>
      <c r="F573" s="79">
        <f t="shared" si="312"/>
        <v>20826.900000000001</v>
      </c>
      <c r="G573" s="79">
        <f t="shared" si="312"/>
        <v>0</v>
      </c>
      <c r="H573" s="79">
        <f>SUM(H574:H580)</f>
        <v>0</v>
      </c>
      <c r="I573" s="79">
        <f t="shared" ref="I573" si="313">SUM(I574:I580)</f>
        <v>0</v>
      </c>
      <c r="J573" s="79">
        <f t="shared" si="312"/>
        <v>0</v>
      </c>
      <c r="K573" s="91"/>
    </row>
    <row r="574" spans="1:11" s="92" customFormat="1" ht="21" customHeight="1" x14ac:dyDescent="0.25">
      <c r="A574" s="369"/>
      <c r="B574" s="360"/>
      <c r="C574" s="200" t="s">
        <v>66</v>
      </c>
      <c r="D574" s="202">
        <f>SUM(E574:J574)</f>
        <v>20826.900000000001</v>
      </c>
      <c r="E574" s="202">
        <v>0</v>
      </c>
      <c r="F574" s="202">
        <v>20826.900000000001</v>
      </c>
      <c r="G574" s="202">
        <v>0</v>
      </c>
      <c r="H574" s="202">
        <v>0</v>
      </c>
      <c r="I574" s="202">
        <v>0</v>
      </c>
      <c r="J574" s="202">
        <v>0</v>
      </c>
      <c r="K574" s="91"/>
    </row>
    <row r="575" spans="1:11" s="92" customFormat="1" ht="21" customHeight="1" x14ac:dyDescent="0.25">
      <c r="A575" s="369"/>
      <c r="B575" s="360"/>
      <c r="C575" s="200" t="s">
        <v>70</v>
      </c>
      <c r="D575" s="202">
        <f t="shared" ref="D575:D580" si="314">SUM(E575:J575)</f>
        <v>0</v>
      </c>
      <c r="E575" s="202">
        <v>0</v>
      </c>
      <c r="F575" s="202">
        <v>0</v>
      </c>
      <c r="G575" s="202">
        <v>0</v>
      </c>
      <c r="H575" s="202">
        <v>0</v>
      </c>
      <c r="I575" s="202">
        <v>0</v>
      </c>
      <c r="J575" s="202">
        <v>0</v>
      </c>
      <c r="K575" s="91"/>
    </row>
    <row r="576" spans="1:11" s="92" customFormat="1" ht="21" customHeight="1" x14ac:dyDescent="0.25">
      <c r="A576" s="369"/>
      <c r="B576" s="360"/>
      <c r="C576" s="200" t="s">
        <v>297</v>
      </c>
      <c r="D576" s="202">
        <f t="shared" si="314"/>
        <v>0</v>
      </c>
      <c r="E576" s="202">
        <v>0</v>
      </c>
      <c r="F576" s="202">
        <v>0</v>
      </c>
      <c r="G576" s="202">
        <v>0</v>
      </c>
      <c r="H576" s="202">
        <v>0</v>
      </c>
      <c r="I576" s="202">
        <v>0</v>
      </c>
      <c r="J576" s="202">
        <v>0</v>
      </c>
      <c r="K576" s="91"/>
    </row>
    <row r="577" spans="1:11" s="92" customFormat="1" ht="21" customHeight="1" x14ac:dyDescent="0.25">
      <c r="A577" s="369"/>
      <c r="B577" s="360"/>
      <c r="C577" s="200" t="s">
        <v>298</v>
      </c>
      <c r="D577" s="202">
        <f t="shared" si="314"/>
        <v>0</v>
      </c>
      <c r="E577" s="202">
        <v>0</v>
      </c>
      <c r="F577" s="202">
        <v>0</v>
      </c>
      <c r="G577" s="202">
        <v>0</v>
      </c>
      <c r="H577" s="202">
        <v>0</v>
      </c>
      <c r="I577" s="202">
        <v>0</v>
      </c>
      <c r="J577" s="202">
        <v>0</v>
      </c>
      <c r="K577" s="91"/>
    </row>
    <row r="578" spans="1:11" s="92" customFormat="1" ht="21" customHeight="1" x14ac:dyDescent="0.25">
      <c r="A578" s="369"/>
      <c r="B578" s="360"/>
      <c r="C578" s="200" t="s">
        <v>308</v>
      </c>
      <c r="D578" s="202">
        <f t="shared" si="314"/>
        <v>0</v>
      </c>
      <c r="E578" s="202">
        <v>0</v>
      </c>
      <c r="F578" s="202">
        <v>0</v>
      </c>
      <c r="G578" s="202">
        <v>0</v>
      </c>
      <c r="H578" s="202">
        <v>0</v>
      </c>
      <c r="I578" s="202">
        <v>0</v>
      </c>
      <c r="J578" s="202">
        <v>0</v>
      </c>
      <c r="K578" s="91"/>
    </row>
    <row r="579" spans="1:11" s="92" customFormat="1" ht="30.75" customHeight="1" x14ac:dyDescent="0.25">
      <c r="A579" s="369"/>
      <c r="B579" s="360"/>
      <c r="C579" s="200" t="s">
        <v>309</v>
      </c>
      <c r="D579" s="202">
        <f t="shared" si="314"/>
        <v>0</v>
      </c>
      <c r="E579" s="202">
        <v>0</v>
      </c>
      <c r="F579" s="202">
        <v>0</v>
      </c>
      <c r="G579" s="202">
        <v>0</v>
      </c>
      <c r="H579" s="202">
        <v>0</v>
      </c>
      <c r="I579" s="202">
        <v>0</v>
      </c>
      <c r="J579" s="202">
        <v>0</v>
      </c>
      <c r="K579" s="91"/>
    </row>
    <row r="580" spans="1:11" s="92" customFormat="1" ht="38.25" customHeight="1" x14ac:dyDescent="0.25">
      <c r="A580" s="370"/>
      <c r="B580" s="361"/>
      <c r="C580" s="200" t="s">
        <v>310</v>
      </c>
      <c r="D580" s="202">
        <f t="shared" si="314"/>
        <v>0</v>
      </c>
      <c r="E580" s="202">
        <v>0</v>
      </c>
      <c r="F580" s="202">
        <v>0</v>
      </c>
      <c r="G580" s="202">
        <v>0</v>
      </c>
      <c r="H580" s="202">
        <v>0</v>
      </c>
      <c r="I580" s="202">
        <v>0</v>
      </c>
      <c r="J580" s="202">
        <v>0</v>
      </c>
      <c r="K580" s="91"/>
    </row>
    <row r="581" spans="1:11" ht="21" customHeight="1" x14ac:dyDescent="0.25">
      <c r="A581" s="340" t="s">
        <v>490</v>
      </c>
      <c r="B581" s="341"/>
      <c r="C581" s="341"/>
      <c r="D581" s="341"/>
      <c r="E581" s="341"/>
      <c r="F581" s="341"/>
      <c r="G581" s="341"/>
      <c r="H581" s="342"/>
      <c r="I581" s="187"/>
      <c r="J581" s="78"/>
    </row>
    <row r="582" spans="1:11" ht="21" customHeight="1" x14ac:dyDescent="0.25">
      <c r="A582" s="356" t="s">
        <v>682</v>
      </c>
      <c r="B582" s="359" t="s">
        <v>533</v>
      </c>
      <c r="C582" s="203" t="s">
        <v>307</v>
      </c>
      <c r="D582" s="79">
        <f>D583+D584+D585+D586+D587+D588+D589</f>
        <v>1120</v>
      </c>
      <c r="E582" s="79">
        <f t="shared" ref="E582:J582" si="315">E583+E584+E585+E586+E587+E588+E589</f>
        <v>0</v>
      </c>
      <c r="F582" s="79">
        <f t="shared" si="315"/>
        <v>0</v>
      </c>
      <c r="G582" s="79">
        <f t="shared" si="315"/>
        <v>0</v>
      </c>
      <c r="H582" s="79">
        <f t="shared" si="315"/>
        <v>1120</v>
      </c>
      <c r="I582" s="79">
        <f t="shared" ref="I582" si="316">I583+I584+I585+I586+I587+I588+I589</f>
        <v>0</v>
      </c>
      <c r="J582" s="79">
        <f t="shared" si="315"/>
        <v>0</v>
      </c>
    </row>
    <row r="583" spans="1:11" ht="21" customHeight="1" x14ac:dyDescent="0.25">
      <c r="A583" s="357"/>
      <c r="B583" s="360"/>
      <c r="C583" s="200" t="s">
        <v>66</v>
      </c>
      <c r="D583" s="202">
        <f>E583+F583+G583+H583+J583</f>
        <v>160</v>
      </c>
      <c r="E583" s="202">
        <v>0</v>
      </c>
      <c r="F583" s="202">
        <v>0</v>
      </c>
      <c r="G583" s="202">
        <v>0</v>
      </c>
      <c r="H583" s="202">
        <v>160</v>
      </c>
      <c r="I583" s="202">
        <v>0</v>
      </c>
      <c r="J583" s="202">
        <v>0</v>
      </c>
    </row>
    <row r="584" spans="1:11" ht="21" customHeight="1" x14ac:dyDescent="0.25">
      <c r="A584" s="357"/>
      <c r="B584" s="360"/>
      <c r="C584" s="200" t="s">
        <v>70</v>
      </c>
      <c r="D584" s="202">
        <f t="shared" ref="D584:D589" si="317">E584+F584+G584+H584+J584</f>
        <v>160</v>
      </c>
      <c r="E584" s="202">
        <v>0</v>
      </c>
      <c r="F584" s="202">
        <v>0</v>
      </c>
      <c r="G584" s="202">
        <v>0</v>
      </c>
      <c r="H584" s="202">
        <v>160</v>
      </c>
      <c r="I584" s="202">
        <v>0</v>
      </c>
      <c r="J584" s="202">
        <v>0</v>
      </c>
    </row>
    <row r="585" spans="1:11" ht="21" customHeight="1" x14ac:dyDescent="0.25">
      <c r="A585" s="357"/>
      <c r="B585" s="360"/>
      <c r="C585" s="200" t="s">
        <v>297</v>
      </c>
      <c r="D585" s="202">
        <f t="shared" si="317"/>
        <v>160</v>
      </c>
      <c r="E585" s="202">
        <v>0</v>
      </c>
      <c r="F585" s="202">
        <v>0</v>
      </c>
      <c r="G585" s="202">
        <v>0</v>
      </c>
      <c r="H585" s="202">
        <v>160</v>
      </c>
      <c r="I585" s="202">
        <v>0</v>
      </c>
      <c r="J585" s="202">
        <v>0</v>
      </c>
    </row>
    <row r="586" spans="1:11" ht="21" customHeight="1" x14ac:dyDescent="0.25">
      <c r="A586" s="357"/>
      <c r="B586" s="360"/>
      <c r="C586" s="200" t="s">
        <v>298</v>
      </c>
      <c r="D586" s="202">
        <f t="shared" si="317"/>
        <v>160</v>
      </c>
      <c r="E586" s="202">
        <v>0</v>
      </c>
      <c r="F586" s="202">
        <v>0</v>
      </c>
      <c r="G586" s="202">
        <v>0</v>
      </c>
      <c r="H586" s="202">
        <v>160</v>
      </c>
      <c r="I586" s="202">
        <v>0</v>
      </c>
      <c r="J586" s="202">
        <v>0</v>
      </c>
    </row>
    <row r="587" spans="1:11" ht="21" customHeight="1" x14ac:dyDescent="0.25">
      <c r="A587" s="357"/>
      <c r="B587" s="360"/>
      <c r="C587" s="203" t="s">
        <v>308</v>
      </c>
      <c r="D587" s="202">
        <f t="shared" si="317"/>
        <v>160</v>
      </c>
      <c r="E587" s="202">
        <v>0</v>
      </c>
      <c r="F587" s="202">
        <v>0</v>
      </c>
      <c r="G587" s="202">
        <v>0</v>
      </c>
      <c r="H587" s="202">
        <v>160</v>
      </c>
      <c r="I587" s="202">
        <v>0</v>
      </c>
      <c r="J587" s="202">
        <v>0</v>
      </c>
    </row>
    <row r="588" spans="1:11" ht="33.75" customHeight="1" x14ac:dyDescent="0.25">
      <c r="A588" s="357"/>
      <c r="B588" s="360"/>
      <c r="C588" s="200" t="s">
        <v>309</v>
      </c>
      <c r="D588" s="202">
        <f t="shared" si="317"/>
        <v>160</v>
      </c>
      <c r="E588" s="202">
        <v>0</v>
      </c>
      <c r="F588" s="202">
        <v>0</v>
      </c>
      <c r="G588" s="202">
        <v>0</v>
      </c>
      <c r="H588" s="202">
        <v>160</v>
      </c>
      <c r="I588" s="202">
        <v>0</v>
      </c>
      <c r="J588" s="202">
        <v>0</v>
      </c>
    </row>
    <row r="589" spans="1:11" ht="38.25" customHeight="1" x14ac:dyDescent="0.25">
      <c r="A589" s="358"/>
      <c r="B589" s="361"/>
      <c r="C589" s="200" t="s">
        <v>310</v>
      </c>
      <c r="D589" s="202">
        <f t="shared" si="317"/>
        <v>160</v>
      </c>
      <c r="E589" s="202">
        <v>0</v>
      </c>
      <c r="F589" s="202">
        <v>0</v>
      </c>
      <c r="G589" s="202">
        <v>0</v>
      </c>
      <c r="H589" s="202">
        <v>160</v>
      </c>
      <c r="I589" s="202">
        <v>0</v>
      </c>
      <c r="J589" s="202">
        <v>0</v>
      </c>
    </row>
    <row r="590" spans="1:11" ht="38.25" customHeight="1" x14ac:dyDescent="0.25">
      <c r="A590" s="356" t="s">
        <v>769</v>
      </c>
      <c r="B590" s="368" t="s">
        <v>774</v>
      </c>
      <c r="C590" s="210" t="s">
        <v>307</v>
      </c>
      <c r="D590" s="211">
        <f>D591+D592+D593+D594+D595+D596+D597</f>
        <v>1120</v>
      </c>
      <c r="E590" s="211">
        <f t="shared" ref="E590:J590" si="318">E591+E592+E593+E594+E595+E596+E597</f>
        <v>0</v>
      </c>
      <c r="F590" s="211">
        <f t="shared" si="318"/>
        <v>0</v>
      </c>
      <c r="G590" s="211">
        <f t="shared" si="318"/>
        <v>0</v>
      </c>
      <c r="H590" s="211">
        <f t="shared" si="318"/>
        <v>1120</v>
      </c>
      <c r="I590" s="211">
        <f t="shared" si="318"/>
        <v>0</v>
      </c>
      <c r="J590" s="211">
        <f t="shared" si="318"/>
        <v>0</v>
      </c>
    </row>
    <row r="591" spans="1:11" ht="38.25" customHeight="1" x14ac:dyDescent="0.25">
      <c r="A591" s="357"/>
      <c r="B591" s="369"/>
      <c r="C591" s="210" t="s">
        <v>66</v>
      </c>
      <c r="D591" s="211">
        <f>E591+F591+G591+H591+J591</f>
        <v>160</v>
      </c>
      <c r="E591" s="211">
        <v>0</v>
      </c>
      <c r="F591" s="211">
        <v>0</v>
      </c>
      <c r="G591" s="211">
        <v>0</v>
      </c>
      <c r="H591" s="211">
        <v>160</v>
      </c>
      <c r="I591" s="211">
        <v>0</v>
      </c>
      <c r="J591" s="211">
        <v>0</v>
      </c>
    </row>
    <row r="592" spans="1:11" ht="38.25" customHeight="1" x14ac:dyDescent="0.25">
      <c r="A592" s="357"/>
      <c r="B592" s="369"/>
      <c r="C592" s="210" t="s">
        <v>70</v>
      </c>
      <c r="D592" s="211">
        <f t="shared" ref="D592:D597" si="319">E592+F592+G592+H592+J592</f>
        <v>160</v>
      </c>
      <c r="E592" s="211">
        <v>0</v>
      </c>
      <c r="F592" s="211">
        <v>0</v>
      </c>
      <c r="G592" s="211">
        <v>0</v>
      </c>
      <c r="H592" s="211">
        <v>160</v>
      </c>
      <c r="I592" s="211">
        <v>0</v>
      </c>
      <c r="J592" s="211">
        <v>0</v>
      </c>
    </row>
    <row r="593" spans="1:10" ht="38.25" customHeight="1" x14ac:dyDescent="0.25">
      <c r="A593" s="357"/>
      <c r="B593" s="369"/>
      <c r="C593" s="210" t="s">
        <v>297</v>
      </c>
      <c r="D593" s="211">
        <f t="shared" si="319"/>
        <v>160</v>
      </c>
      <c r="E593" s="211">
        <v>0</v>
      </c>
      <c r="F593" s="211">
        <v>0</v>
      </c>
      <c r="G593" s="211">
        <v>0</v>
      </c>
      <c r="H593" s="211">
        <v>160</v>
      </c>
      <c r="I593" s="211">
        <v>0</v>
      </c>
      <c r="J593" s="211">
        <v>0</v>
      </c>
    </row>
    <row r="594" spans="1:10" ht="38.25" customHeight="1" x14ac:dyDescent="0.25">
      <c r="A594" s="357"/>
      <c r="B594" s="369"/>
      <c r="C594" s="210" t="s">
        <v>298</v>
      </c>
      <c r="D594" s="211">
        <f t="shared" si="319"/>
        <v>160</v>
      </c>
      <c r="E594" s="211">
        <v>0</v>
      </c>
      <c r="F594" s="211">
        <v>0</v>
      </c>
      <c r="G594" s="211">
        <v>0</v>
      </c>
      <c r="H594" s="211">
        <v>160</v>
      </c>
      <c r="I594" s="211">
        <v>0</v>
      </c>
      <c r="J594" s="211">
        <v>0</v>
      </c>
    </row>
    <row r="595" spans="1:10" ht="38.25" customHeight="1" x14ac:dyDescent="0.25">
      <c r="A595" s="357"/>
      <c r="B595" s="369"/>
      <c r="C595" s="210" t="s">
        <v>308</v>
      </c>
      <c r="D595" s="211">
        <f t="shared" si="319"/>
        <v>160</v>
      </c>
      <c r="E595" s="211">
        <v>0</v>
      </c>
      <c r="F595" s="211">
        <v>0</v>
      </c>
      <c r="G595" s="211">
        <v>0</v>
      </c>
      <c r="H595" s="211">
        <v>160</v>
      </c>
      <c r="I595" s="211">
        <v>0</v>
      </c>
      <c r="J595" s="211">
        <v>0</v>
      </c>
    </row>
    <row r="596" spans="1:10" ht="38.25" customHeight="1" x14ac:dyDescent="0.25">
      <c r="A596" s="357"/>
      <c r="B596" s="369"/>
      <c r="C596" s="210" t="s">
        <v>309</v>
      </c>
      <c r="D596" s="211">
        <f t="shared" si="319"/>
        <v>160</v>
      </c>
      <c r="E596" s="211">
        <v>0</v>
      </c>
      <c r="F596" s="211">
        <v>0</v>
      </c>
      <c r="G596" s="211">
        <v>0</v>
      </c>
      <c r="H596" s="211">
        <v>160</v>
      </c>
      <c r="I596" s="211">
        <v>0</v>
      </c>
      <c r="J596" s="211">
        <v>0</v>
      </c>
    </row>
    <row r="597" spans="1:10" ht="38.25" customHeight="1" x14ac:dyDescent="0.25">
      <c r="A597" s="358"/>
      <c r="B597" s="370"/>
      <c r="C597" s="210" t="s">
        <v>310</v>
      </c>
      <c r="D597" s="211">
        <f t="shared" si="319"/>
        <v>160</v>
      </c>
      <c r="E597" s="211">
        <v>0</v>
      </c>
      <c r="F597" s="211">
        <v>0</v>
      </c>
      <c r="G597" s="211">
        <v>0</v>
      </c>
      <c r="H597" s="211">
        <v>160</v>
      </c>
      <c r="I597" s="211">
        <v>0</v>
      </c>
      <c r="J597" s="211">
        <v>0</v>
      </c>
    </row>
    <row r="598" spans="1:10" ht="21" customHeight="1" x14ac:dyDescent="0.25">
      <c r="A598" s="356"/>
      <c r="B598" s="359" t="s">
        <v>53</v>
      </c>
      <c r="C598" s="203" t="s">
        <v>307</v>
      </c>
      <c r="D598" s="79">
        <f>SUM(D599:D605)</f>
        <v>157068.5</v>
      </c>
      <c r="E598" s="79">
        <f>SUM(E599:E605)</f>
        <v>0</v>
      </c>
      <c r="F598" s="79">
        <f t="shared" ref="F598" si="320">SUM(F599:F605)</f>
        <v>21226.9</v>
      </c>
      <c r="G598" s="79">
        <f>SUM(G599:G605)</f>
        <v>0</v>
      </c>
      <c r="H598" s="79">
        <f>SUM(H599:H605)</f>
        <v>135172.90000000002</v>
      </c>
      <c r="I598" s="79">
        <f>SUM(I599:I605)</f>
        <v>668.7</v>
      </c>
      <c r="J598" s="79">
        <f>SUM(J599:J605)</f>
        <v>0</v>
      </c>
    </row>
    <row r="599" spans="1:10" ht="21" customHeight="1" x14ac:dyDescent="0.25">
      <c r="A599" s="357"/>
      <c r="B599" s="360"/>
      <c r="C599" s="200" t="s">
        <v>66</v>
      </c>
      <c r="D599" s="202">
        <f t="shared" ref="D599:D605" si="321">SUM(E599:J599)</f>
        <v>45480.2</v>
      </c>
      <c r="E599" s="202">
        <f t="shared" ref="E599:J605" si="322">E583+E542+E501+E436</f>
        <v>0</v>
      </c>
      <c r="F599" s="202">
        <f t="shared" si="322"/>
        <v>21226.9</v>
      </c>
      <c r="G599" s="202">
        <f t="shared" si="322"/>
        <v>0</v>
      </c>
      <c r="H599" s="202">
        <f t="shared" si="322"/>
        <v>23584.6</v>
      </c>
      <c r="I599" s="202">
        <f t="shared" si="322"/>
        <v>668.7</v>
      </c>
      <c r="J599" s="202">
        <f t="shared" si="322"/>
        <v>0</v>
      </c>
    </row>
    <row r="600" spans="1:10" ht="21" customHeight="1" x14ac:dyDescent="0.25">
      <c r="A600" s="357"/>
      <c r="B600" s="360"/>
      <c r="C600" s="200" t="s">
        <v>70</v>
      </c>
      <c r="D600" s="202">
        <f t="shared" si="321"/>
        <v>18691</v>
      </c>
      <c r="E600" s="202">
        <f t="shared" si="322"/>
        <v>0</v>
      </c>
      <c r="F600" s="202">
        <f t="shared" si="322"/>
        <v>0</v>
      </c>
      <c r="G600" s="202">
        <f t="shared" si="322"/>
        <v>0</v>
      </c>
      <c r="H600" s="202">
        <f t="shared" si="322"/>
        <v>18691</v>
      </c>
      <c r="I600" s="202">
        <f t="shared" si="322"/>
        <v>0</v>
      </c>
      <c r="J600" s="202">
        <f t="shared" si="322"/>
        <v>0</v>
      </c>
    </row>
    <row r="601" spans="1:10" ht="21" customHeight="1" x14ac:dyDescent="0.25">
      <c r="A601" s="357"/>
      <c r="B601" s="360"/>
      <c r="C601" s="200" t="s">
        <v>297</v>
      </c>
      <c r="D601" s="202">
        <f t="shared" si="321"/>
        <v>18478.099999999999</v>
      </c>
      <c r="E601" s="202">
        <f t="shared" si="322"/>
        <v>0</v>
      </c>
      <c r="F601" s="202">
        <f t="shared" si="322"/>
        <v>0</v>
      </c>
      <c r="G601" s="202">
        <f t="shared" si="322"/>
        <v>0</v>
      </c>
      <c r="H601" s="202">
        <f t="shared" si="322"/>
        <v>18478.099999999999</v>
      </c>
      <c r="I601" s="202">
        <f t="shared" si="322"/>
        <v>0</v>
      </c>
      <c r="J601" s="202">
        <f t="shared" si="322"/>
        <v>0</v>
      </c>
    </row>
    <row r="602" spans="1:10" ht="21" customHeight="1" x14ac:dyDescent="0.25">
      <c r="A602" s="357"/>
      <c r="B602" s="360"/>
      <c r="C602" s="200" t="s">
        <v>298</v>
      </c>
      <c r="D602" s="202">
        <f t="shared" si="321"/>
        <v>18604.800000000003</v>
      </c>
      <c r="E602" s="202">
        <f t="shared" si="322"/>
        <v>0</v>
      </c>
      <c r="F602" s="202">
        <f t="shared" si="322"/>
        <v>0</v>
      </c>
      <c r="G602" s="202">
        <f t="shared" si="322"/>
        <v>0</v>
      </c>
      <c r="H602" s="202">
        <f t="shared" si="322"/>
        <v>18604.800000000003</v>
      </c>
      <c r="I602" s="202">
        <f t="shared" si="322"/>
        <v>0</v>
      </c>
      <c r="J602" s="202">
        <f t="shared" si="322"/>
        <v>0</v>
      </c>
    </row>
    <row r="603" spans="1:10" ht="21" customHeight="1" x14ac:dyDescent="0.25">
      <c r="A603" s="357"/>
      <c r="B603" s="360"/>
      <c r="C603" s="200" t="s">
        <v>308</v>
      </c>
      <c r="D603" s="202">
        <f t="shared" si="321"/>
        <v>18604.800000000003</v>
      </c>
      <c r="E603" s="202">
        <f t="shared" si="322"/>
        <v>0</v>
      </c>
      <c r="F603" s="202">
        <f t="shared" si="322"/>
        <v>0</v>
      </c>
      <c r="G603" s="202">
        <f t="shared" si="322"/>
        <v>0</v>
      </c>
      <c r="H603" s="202">
        <f t="shared" si="322"/>
        <v>18604.800000000003</v>
      </c>
      <c r="I603" s="202">
        <f t="shared" si="322"/>
        <v>0</v>
      </c>
      <c r="J603" s="202">
        <f t="shared" si="322"/>
        <v>0</v>
      </c>
    </row>
    <row r="604" spans="1:10" ht="33.75" customHeight="1" x14ac:dyDescent="0.25">
      <c r="A604" s="357"/>
      <c r="B604" s="360"/>
      <c r="C604" s="200" t="s">
        <v>309</v>
      </c>
      <c r="D604" s="202">
        <f t="shared" si="321"/>
        <v>18604.800000000003</v>
      </c>
      <c r="E604" s="202">
        <f t="shared" si="322"/>
        <v>0</v>
      </c>
      <c r="F604" s="202">
        <f t="shared" si="322"/>
        <v>0</v>
      </c>
      <c r="G604" s="202">
        <f t="shared" si="322"/>
        <v>0</v>
      </c>
      <c r="H604" s="202">
        <f t="shared" si="322"/>
        <v>18604.800000000003</v>
      </c>
      <c r="I604" s="202">
        <f t="shared" si="322"/>
        <v>0</v>
      </c>
      <c r="J604" s="202">
        <f t="shared" si="322"/>
        <v>0</v>
      </c>
    </row>
    <row r="605" spans="1:10" ht="37.5" customHeight="1" x14ac:dyDescent="0.25">
      <c r="A605" s="358"/>
      <c r="B605" s="361"/>
      <c r="C605" s="200" t="s">
        <v>310</v>
      </c>
      <c r="D605" s="202">
        <f t="shared" si="321"/>
        <v>18604.800000000003</v>
      </c>
      <c r="E605" s="202">
        <f t="shared" si="322"/>
        <v>0</v>
      </c>
      <c r="F605" s="202">
        <f t="shared" si="322"/>
        <v>0</v>
      </c>
      <c r="G605" s="202">
        <f t="shared" si="322"/>
        <v>0</v>
      </c>
      <c r="H605" s="75">
        <f t="shared" si="322"/>
        <v>18604.800000000003</v>
      </c>
      <c r="I605" s="202">
        <f t="shared" si="322"/>
        <v>0</v>
      </c>
      <c r="J605" s="202">
        <f t="shared" si="322"/>
        <v>0</v>
      </c>
    </row>
    <row r="606" spans="1:10" ht="21" customHeight="1" x14ac:dyDescent="0.25">
      <c r="A606" s="199"/>
      <c r="B606" s="340" t="s">
        <v>710</v>
      </c>
      <c r="C606" s="341"/>
      <c r="D606" s="341"/>
      <c r="E606" s="341"/>
      <c r="F606" s="341"/>
      <c r="G606" s="341"/>
      <c r="H606" s="341"/>
      <c r="I606" s="341"/>
      <c r="J606" s="342"/>
    </row>
    <row r="607" spans="1:10" ht="21" customHeight="1" x14ac:dyDescent="0.25">
      <c r="A607" s="199"/>
      <c r="B607" s="340" t="s">
        <v>543</v>
      </c>
      <c r="C607" s="341"/>
      <c r="D607" s="341"/>
      <c r="E607" s="341"/>
      <c r="F607" s="341"/>
      <c r="G607" s="341"/>
      <c r="H607" s="342"/>
      <c r="I607" s="187"/>
      <c r="J607" s="78"/>
    </row>
    <row r="608" spans="1:10" ht="21" customHeight="1" x14ac:dyDescent="0.25">
      <c r="A608" s="334" t="s">
        <v>348</v>
      </c>
      <c r="B608" s="350" t="s">
        <v>345</v>
      </c>
      <c r="C608" s="79" t="s">
        <v>307</v>
      </c>
      <c r="D608" s="79">
        <f>E608+F608+G608+H608+J608</f>
        <v>12924.1</v>
      </c>
      <c r="E608" s="79">
        <f t="shared" ref="E608:G608" si="323">E609+E610+E611+E612+E613+E614+E615</f>
        <v>0</v>
      </c>
      <c r="F608" s="79">
        <f t="shared" si="323"/>
        <v>0</v>
      </c>
      <c r="G608" s="79">
        <f t="shared" si="323"/>
        <v>0</v>
      </c>
      <c r="H608" s="79">
        <f>H609+H610+H611+H612+H613+H614+H615</f>
        <v>12924.1</v>
      </c>
      <c r="I608" s="79">
        <v>0</v>
      </c>
      <c r="J608" s="79">
        <v>0</v>
      </c>
    </row>
    <row r="609" spans="1:11" ht="21" customHeight="1" x14ac:dyDescent="0.25">
      <c r="A609" s="335"/>
      <c r="B609" s="351"/>
      <c r="C609" s="202" t="s">
        <v>66</v>
      </c>
      <c r="D609" s="202">
        <f>SUM(E609:J609)</f>
        <v>2269</v>
      </c>
      <c r="E609" s="202">
        <f>E617+E625+E633+E649+E657+E665+E673+E681+E641</f>
        <v>0</v>
      </c>
      <c r="F609" s="202">
        <f t="shared" ref="F609:J609" si="324">F617+F625+F633+F649+F657+F665+F673+F681+F641</f>
        <v>0</v>
      </c>
      <c r="G609" s="202">
        <f t="shared" si="324"/>
        <v>0</v>
      </c>
      <c r="H609" s="202">
        <f t="shared" si="324"/>
        <v>2269</v>
      </c>
      <c r="I609" s="202">
        <f t="shared" si="324"/>
        <v>0</v>
      </c>
      <c r="J609" s="202">
        <f t="shared" si="324"/>
        <v>0</v>
      </c>
    </row>
    <row r="610" spans="1:11" ht="21" customHeight="1" x14ac:dyDescent="0.25">
      <c r="A610" s="335"/>
      <c r="B610" s="351"/>
      <c r="C610" s="202" t="s">
        <v>70</v>
      </c>
      <c r="D610" s="202">
        <f>SUM(E610:J610)</f>
        <v>2318</v>
      </c>
      <c r="E610" s="202">
        <f t="shared" ref="E610:J615" si="325">E618+E626+E634+E650+E658+E666+E674+E682+E642</f>
        <v>0</v>
      </c>
      <c r="F610" s="202">
        <f t="shared" si="325"/>
        <v>0</v>
      </c>
      <c r="G610" s="202">
        <f t="shared" si="325"/>
        <v>0</v>
      </c>
      <c r="H610" s="202">
        <f t="shared" si="325"/>
        <v>2318</v>
      </c>
      <c r="I610" s="202">
        <f t="shared" si="325"/>
        <v>0</v>
      </c>
      <c r="J610" s="202">
        <f t="shared" si="325"/>
        <v>0</v>
      </c>
    </row>
    <row r="611" spans="1:11" ht="21" customHeight="1" x14ac:dyDescent="0.25">
      <c r="A611" s="335"/>
      <c r="B611" s="351"/>
      <c r="C611" s="202" t="s">
        <v>297</v>
      </c>
      <c r="D611" s="202">
        <f t="shared" ref="D611:D613" si="326">SUM(E611:J611)</f>
        <v>1678</v>
      </c>
      <c r="E611" s="202">
        <f t="shared" si="325"/>
        <v>0</v>
      </c>
      <c r="F611" s="202">
        <f t="shared" si="325"/>
        <v>0</v>
      </c>
      <c r="G611" s="202">
        <f t="shared" si="325"/>
        <v>0</v>
      </c>
      <c r="H611" s="202">
        <f t="shared" si="325"/>
        <v>1678</v>
      </c>
      <c r="I611" s="202">
        <f t="shared" si="325"/>
        <v>0</v>
      </c>
      <c r="J611" s="202">
        <f t="shared" si="325"/>
        <v>0</v>
      </c>
    </row>
    <row r="612" spans="1:11" ht="21" customHeight="1" x14ac:dyDescent="0.25">
      <c r="A612" s="335"/>
      <c r="B612" s="351"/>
      <c r="C612" s="202" t="s">
        <v>298</v>
      </c>
      <c r="D612" s="202">
        <f t="shared" si="326"/>
        <v>1745.1</v>
      </c>
      <c r="E612" s="202">
        <f t="shared" si="325"/>
        <v>0</v>
      </c>
      <c r="F612" s="202">
        <f t="shared" si="325"/>
        <v>0</v>
      </c>
      <c r="G612" s="202">
        <f t="shared" si="325"/>
        <v>0</v>
      </c>
      <c r="H612" s="202">
        <f t="shared" si="325"/>
        <v>1745.1</v>
      </c>
      <c r="I612" s="202">
        <f t="shared" si="325"/>
        <v>0</v>
      </c>
      <c r="J612" s="202">
        <f t="shared" si="325"/>
        <v>0</v>
      </c>
    </row>
    <row r="613" spans="1:11" s="85" customFormat="1" ht="21" customHeight="1" x14ac:dyDescent="0.25">
      <c r="A613" s="335"/>
      <c r="B613" s="351"/>
      <c r="C613" s="202" t="s">
        <v>308</v>
      </c>
      <c r="D613" s="202">
        <f t="shared" si="326"/>
        <v>1638</v>
      </c>
      <c r="E613" s="202">
        <f t="shared" si="325"/>
        <v>0</v>
      </c>
      <c r="F613" s="202">
        <f t="shared" ref="F613" si="327">F621+F629+F637+F653+F661+F669+F677+F685+F645</f>
        <v>0</v>
      </c>
      <c r="G613" s="202">
        <f t="shared" ref="G613" si="328">G621+G629+G637+G653+G661+G669+G677+G685+G645</f>
        <v>0</v>
      </c>
      <c r="H613" s="202">
        <f t="shared" ref="H613" si="329">H621+H629+H637+H653+H661+H669+H677+H685+H645</f>
        <v>1638</v>
      </c>
      <c r="I613" s="202">
        <f t="shared" ref="I613:J613" si="330">I621+I629+I637+I653+I661+I669+I677+I685+I645</f>
        <v>0</v>
      </c>
      <c r="J613" s="202">
        <f t="shared" si="330"/>
        <v>0</v>
      </c>
      <c r="K613" s="84"/>
    </row>
    <row r="614" spans="1:11" ht="32.25" customHeight="1" x14ac:dyDescent="0.25">
      <c r="A614" s="335"/>
      <c r="B614" s="351"/>
      <c r="C614" s="202" t="s">
        <v>309</v>
      </c>
      <c r="D614" s="202">
        <f t="shared" ref="D614" si="331">SUM(E614:H614)</f>
        <v>1638</v>
      </c>
      <c r="E614" s="202">
        <f t="shared" si="325"/>
        <v>0</v>
      </c>
      <c r="F614" s="202">
        <f t="shared" ref="F614" si="332">F622+F630+F638+F654+F662+F670+F678+F686+F646</f>
        <v>0</v>
      </c>
      <c r="G614" s="202">
        <f t="shared" ref="G614" si="333">G622+G630+G638+G654+G662+G670+G678+G686+G646</f>
        <v>0</v>
      </c>
      <c r="H614" s="202">
        <f t="shared" ref="H614" si="334">H622+H630+H638+H654+H662+H670+H678+H686+H646</f>
        <v>1638</v>
      </c>
      <c r="I614" s="202">
        <f t="shared" ref="I614:J614" si="335">I622+I630+I638+I654+I662+I670+I678+I686+I646</f>
        <v>0</v>
      </c>
      <c r="J614" s="202">
        <f t="shared" si="335"/>
        <v>0</v>
      </c>
    </row>
    <row r="615" spans="1:11" ht="32.25" customHeight="1" x14ac:dyDescent="0.25">
      <c r="A615" s="336"/>
      <c r="B615" s="352"/>
      <c r="C615" s="202" t="s">
        <v>310</v>
      </c>
      <c r="D615" s="202">
        <f>SUM(E615:H615)</f>
        <v>1638</v>
      </c>
      <c r="E615" s="202">
        <f t="shared" si="325"/>
        <v>0</v>
      </c>
      <c r="F615" s="202">
        <f t="shared" ref="F615" si="336">F623+F631+F639+F655+F663+F671+F679+F687+F647</f>
        <v>0</v>
      </c>
      <c r="G615" s="202">
        <f t="shared" ref="G615" si="337">G623+G631+G639+G655+G663+G671+G679+G687+G647</f>
        <v>0</v>
      </c>
      <c r="H615" s="202">
        <f t="shared" ref="H615" si="338">H623+H631+H639+H655+H663+H671+H679+H687+H647</f>
        <v>1638</v>
      </c>
      <c r="I615" s="202">
        <f t="shared" ref="I615:J615" si="339">I623+I631+I639+I655+I663+I671+I679+I687+I647</f>
        <v>0</v>
      </c>
      <c r="J615" s="202">
        <f t="shared" si="339"/>
        <v>0</v>
      </c>
    </row>
    <row r="616" spans="1:11" ht="21" customHeight="1" x14ac:dyDescent="0.25">
      <c r="A616" s="334" t="s">
        <v>467</v>
      </c>
      <c r="B616" s="350" t="s">
        <v>54</v>
      </c>
      <c r="C616" s="79" t="s">
        <v>307</v>
      </c>
      <c r="D616" s="79">
        <f>SUM(D617:D623)</f>
        <v>700</v>
      </c>
      <c r="E616" s="79">
        <f t="shared" ref="E616" si="340">SUM(E617:E623)</f>
        <v>0</v>
      </c>
      <c r="F616" s="79">
        <f>SUM(F617:F623)</f>
        <v>0</v>
      </c>
      <c r="G616" s="79">
        <f>SUM(G617:G623)</f>
        <v>0</v>
      </c>
      <c r="H616" s="79">
        <f>SUM(H617:H623)</f>
        <v>700</v>
      </c>
      <c r="I616" s="79">
        <f>SUM(I617:I623)</f>
        <v>0</v>
      </c>
      <c r="J616" s="79">
        <f>SUM(J617:J623)</f>
        <v>0</v>
      </c>
    </row>
    <row r="617" spans="1:11" ht="21" customHeight="1" x14ac:dyDescent="0.25">
      <c r="A617" s="335"/>
      <c r="B617" s="351"/>
      <c r="C617" s="202" t="s">
        <v>66</v>
      </c>
      <c r="D617" s="202">
        <f>SUM(E617:H617)</f>
        <v>100</v>
      </c>
      <c r="E617" s="202">
        <v>0</v>
      </c>
      <c r="F617" s="202">
        <v>0</v>
      </c>
      <c r="G617" s="202">
        <v>0</v>
      </c>
      <c r="H617" s="202">
        <v>100</v>
      </c>
      <c r="I617" s="202">
        <v>0</v>
      </c>
      <c r="J617" s="202">
        <v>0</v>
      </c>
    </row>
    <row r="618" spans="1:11" ht="21" customHeight="1" x14ac:dyDescent="0.25">
      <c r="A618" s="335"/>
      <c r="B618" s="351"/>
      <c r="C618" s="202" t="s">
        <v>70</v>
      </c>
      <c r="D618" s="202">
        <f t="shared" ref="D618:D623" si="341">SUM(E618:H618)</f>
        <v>100</v>
      </c>
      <c r="E618" s="202">
        <v>0</v>
      </c>
      <c r="F618" s="202">
        <v>0</v>
      </c>
      <c r="G618" s="202">
        <v>0</v>
      </c>
      <c r="H618" s="202">
        <v>100</v>
      </c>
      <c r="I618" s="202">
        <v>0</v>
      </c>
      <c r="J618" s="202">
        <v>0</v>
      </c>
    </row>
    <row r="619" spans="1:11" ht="21" customHeight="1" x14ac:dyDescent="0.25">
      <c r="A619" s="335"/>
      <c r="B619" s="351"/>
      <c r="C619" s="202" t="s">
        <v>297</v>
      </c>
      <c r="D619" s="202">
        <f t="shared" si="341"/>
        <v>100</v>
      </c>
      <c r="E619" s="202">
        <v>0</v>
      </c>
      <c r="F619" s="202">
        <v>0</v>
      </c>
      <c r="G619" s="202">
        <v>0</v>
      </c>
      <c r="H619" s="202">
        <v>100</v>
      </c>
      <c r="I619" s="202">
        <v>0</v>
      </c>
      <c r="J619" s="202">
        <v>0</v>
      </c>
    </row>
    <row r="620" spans="1:11" ht="21" customHeight="1" x14ac:dyDescent="0.25">
      <c r="A620" s="335"/>
      <c r="B620" s="351"/>
      <c r="C620" s="202" t="s">
        <v>298</v>
      </c>
      <c r="D620" s="202">
        <f t="shared" si="341"/>
        <v>100</v>
      </c>
      <c r="E620" s="202">
        <v>0</v>
      </c>
      <c r="F620" s="202">
        <v>0</v>
      </c>
      <c r="G620" s="202">
        <v>0</v>
      </c>
      <c r="H620" s="202">
        <v>100</v>
      </c>
      <c r="I620" s="202">
        <v>0</v>
      </c>
      <c r="J620" s="202">
        <v>0</v>
      </c>
    </row>
    <row r="621" spans="1:11" s="85" customFormat="1" ht="21" customHeight="1" x14ac:dyDescent="0.25">
      <c r="A621" s="335"/>
      <c r="B621" s="351"/>
      <c r="C621" s="202" t="s">
        <v>308</v>
      </c>
      <c r="D621" s="202">
        <f t="shared" si="341"/>
        <v>100</v>
      </c>
      <c r="E621" s="202">
        <v>0</v>
      </c>
      <c r="F621" s="202">
        <v>0</v>
      </c>
      <c r="G621" s="202">
        <v>0</v>
      </c>
      <c r="H621" s="202">
        <v>100</v>
      </c>
      <c r="I621" s="202">
        <v>0</v>
      </c>
      <c r="J621" s="202">
        <v>0</v>
      </c>
      <c r="K621" s="84"/>
    </row>
    <row r="622" spans="1:11" ht="32.25" customHeight="1" x14ac:dyDescent="0.25">
      <c r="A622" s="335"/>
      <c r="B622" s="351"/>
      <c r="C622" s="202" t="s">
        <v>309</v>
      </c>
      <c r="D622" s="202">
        <f t="shared" si="341"/>
        <v>100</v>
      </c>
      <c r="E622" s="202">
        <v>0</v>
      </c>
      <c r="F622" s="202">
        <v>0</v>
      </c>
      <c r="G622" s="202">
        <v>0</v>
      </c>
      <c r="H622" s="202">
        <v>100</v>
      </c>
      <c r="I622" s="202">
        <v>0</v>
      </c>
      <c r="J622" s="202">
        <v>0</v>
      </c>
    </row>
    <row r="623" spans="1:11" ht="35.25" customHeight="1" x14ac:dyDescent="0.25">
      <c r="A623" s="336"/>
      <c r="B623" s="352"/>
      <c r="C623" s="202" t="s">
        <v>310</v>
      </c>
      <c r="D623" s="202">
        <f t="shared" si="341"/>
        <v>100</v>
      </c>
      <c r="E623" s="202">
        <v>0</v>
      </c>
      <c r="F623" s="202">
        <v>0</v>
      </c>
      <c r="G623" s="202">
        <v>0</v>
      </c>
      <c r="H623" s="202">
        <v>100</v>
      </c>
      <c r="I623" s="202">
        <v>0</v>
      </c>
      <c r="J623" s="202">
        <v>0</v>
      </c>
    </row>
    <row r="624" spans="1:11" ht="21" customHeight="1" x14ac:dyDescent="0.25">
      <c r="A624" s="365" t="s">
        <v>656</v>
      </c>
      <c r="B624" s="362" t="s">
        <v>55</v>
      </c>
      <c r="C624" s="79" t="s">
        <v>307</v>
      </c>
      <c r="D624" s="79">
        <f>SUM(D625:D631)</f>
        <v>1327.7</v>
      </c>
      <c r="E624" s="79">
        <f t="shared" ref="E624" si="342">SUM(E625:E631)</f>
        <v>0</v>
      </c>
      <c r="F624" s="79">
        <f>SUM(F625:F631)</f>
        <v>0</v>
      </c>
      <c r="G624" s="79">
        <f>SUM(G625:G631)</f>
        <v>0</v>
      </c>
      <c r="H624" s="79">
        <f>SUM(H625:H631)</f>
        <v>1327.7</v>
      </c>
      <c r="I624" s="79">
        <f>SUM(I625:I631)</f>
        <v>0</v>
      </c>
      <c r="J624" s="79">
        <f>SUM(J625:J631)</f>
        <v>0</v>
      </c>
    </row>
    <row r="625" spans="1:11" ht="21" customHeight="1" x14ac:dyDescent="0.25">
      <c r="A625" s="366"/>
      <c r="B625" s="363"/>
      <c r="C625" s="202" t="s">
        <v>66</v>
      </c>
      <c r="D625" s="202">
        <f>SUM(E625:J625)</f>
        <v>163.80000000000001</v>
      </c>
      <c r="E625" s="202">
        <v>0</v>
      </c>
      <c r="F625" s="202">
        <v>0</v>
      </c>
      <c r="G625" s="202">
        <v>0</v>
      </c>
      <c r="H625" s="202">
        <f>213.8-60+10</f>
        <v>163.80000000000001</v>
      </c>
      <c r="I625" s="202">
        <v>0</v>
      </c>
      <c r="J625" s="202">
        <v>0</v>
      </c>
    </row>
    <row r="626" spans="1:11" ht="21" customHeight="1" x14ac:dyDescent="0.25">
      <c r="A626" s="366"/>
      <c r="B626" s="363"/>
      <c r="C626" s="202" t="s">
        <v>70</v>
      </c>
      <c r="D626" s="202">
        <f>SUM(E626:J626)</f>
        <v>202.8</v>
      </c>
      <c r="E626" s="202">
        <v>0</v>
      </c>
      <c r="F626" s="202">
        <v>0</v>
      </c>
      <c r="G626" s="202">
        <v>0</v>
      </c>
      <c r="H626" s="202">
        <v>202.8</v>
      </c>
      <c r="I626" s="202">
        <v>0</v>
      </c>
      <c r="J626" s="202">
        <v>0</v>
      </c>
    </row>
    <row r="627" spans="1:11" ht="21" customHeight="1" x14ac:dyDescent="0.25">
      <c r="A627" s="366"/>
      <c r="B627" s="363"/>
      <c r="C627" s="202" t="s">
        <v>297</v>
      </c>
      <c r="D627" s="202">
        <f>SUM(E627:J627)</f>
        <v>202.8</v>
      </c>
      <c r="E627" s="202">
        <v>0</v>
      </c>
      <c r="F627" s="202">
        <v>0</v>
      </c>
      <c r="G627" s="202">
        <v>0</v>
      </c>
      <c r="H627" s="202">
        <v>202.8</v>
      </c>
      <c r="I627" s="202">
        <v>0</v>
      </c>
      <c r="J627" s="202">
        <v>0</v>
      </c>
    </row>
    <row r="628" spans="1:11" ht="21" customHeight="1" x14ac:dyDescent="0.25">
      <c r="A628" s="366"/>
      <c r="B628" s="363"/>
      <c r="C628" s="202" t="s">
        <v>298</v>
      </c>
      <c r="D628" s="202">
        <f>SUM(E628:H628)</f>
        <v>269.89999999999998</v>
      </c>
      <c r="E628" s="202">
        <v>0</v>
      </c>
      <c r="F628" s="202">
        <v>0</v>
      </c>
      <c r="G628" s="202">
        <v>0</v>
      </c>
      <c r="H628" s="202">
        <v>269.89999999999998</v>
      </c>
      <c r="I628" s="202">
        <v>0</v>
      </c>
      <c r="J628" s="202">
        <v>0</v>
      </c>
    </row>
    <row r="629" spans="1:11" s="85" customFormat="1" ht="21" customHeight="1" x14ac:dyDescent="0.25">
      <c r="A629" s="366"/>
      <c r="B629" s="363"/>
      <c r="C629" s="202" t="s">
        <v>308</v>
      </c>
      <c r="D629" s="202">
        <f t="shared" ref="D629:D631" si="343">SUM(E629:H629)</f>
        <v>162.80000000000001</v>
      </c>
      <c r="E629" s="202">
        <v>0</v>
      </c>
      <c r="F629" s="202">
        <v>0</v>
      </c>
      <c r="G629" s="202">
        <v>0</v>
      </c>
      <c r="H629" s="202">
        <v>162.80000000000001</v>
      </c>
      <c r="I629" s="202">
        <v>0</v>
      </c>
      <c r="J629" s="202">
        <v>0</v>
      </c>
      <c r="K629" s="84"/>
    </row>
    <row r="630" spans="1:11" ht="36.75" customHeight="1" x14ac:dyDescent="0.25">
      <c r="A630" s="366"/>
      <c r="B630" s="363"/>
      <c r="C630" s="202" t="s">
        <v>309</v>
      </c>
      <c r="D630" s="202">
        <f t="shared" si="343"/>
        <v>162.80000000000001</v>
      </c>
      <c r="E630" s="202">
        <v>0</v>
      </c>
      <c r="F630" s="202">
        <v>0</v>
      </c>
      <c r="G630" s="202">
        <v>0</v>
      </c>
      <c r="H630" s="202">
        <v>162.80000000000001</v>
      </c>
      <c r="I630" s="202">
        <v>0</v>
      </c>
      <c r="J630" s="202">
        <v>0</v>
      </c>
    </row>
    <row r="631" spans="1:11" ht="38.25" customHeight="1" x14ac:dyDescent="0.25">
      <c r="A631" s="367"/>
      <c r="B631" s="364"/>
      <c r="C631" s="202" t="s">
        <v>310</v>
      </c>
      <c r="D631" s="202">
        <f t="shared" si="343"/>
        <v>162.80000000000001</v>
      </c>
      <c r="E631" s="202">
        <v>0</v>
      </c>
      <c r="F631" s="202">
        <v>0</v>
      </c>
      <c r="G631" s="202">
        <v>0</v>
      </c>
      <c r="H631" s="202">
        <v>162.80000000000001</v>
      </c>
      <c r="I631" s="202">
        <v>0</v>
      </c>
      <c r="J631" s="202">
        <v>0</v>
      </c>
    </row>
    <row r="632" spans="1:11" ht="21" customHeight="1" x14ac:dyDescent="0.25">
      <c r="A632" s="334" t="s">
        <v>657</v>
      </c>
      <c r="B632" s="350" t="s">
        <v>56</v>
      </c>
      <c r="C632" s="79" t="s">
        <v>307</v>
      </c>
      <c r="D632" s="79">
        <f>SUM(D633:D639)</f>
        <v>385</v>
      </c>
      <c r="E632" s="79">
        <f t="shared" ref="E632" si="344">SUM(E633:E639)</f>
        <v>0</v>
      </c>
      <c r="F632" s="79">
        <f>SUM(F633:F639)</f>
        <v>0</v>
      </c>
      <c r="G632" s="79">
        <f>SUM(G633:G639)</f>
        <v>0</v>
      </c>
      <c r="H632" s="79">
        <f>SUM(H633:H639)</f>
        <v>385</v>
      </c>
      <c r="I632" s="79">
        <f>SUM(I633:I639)</f>
        <v>0</v>
      </c>
      <c r="J632" s="79">
        <f>SUM(J633:J639)</f>
        <v>0</v>
      </c>
    </row>
    <row r="633" spans="1:11" ht="21" customHeight="1" x14ac:dyDescent="0.25">
      <c r="A633" s="335"/>
      <c r="B633" s="351"/>
      <c r="C633" s="202" t="s">
        <v>66</v>
      </c>
      <c r="D633" s="202">
        <f>SUM(E633:J633)</f>
        <v>85</v>
      </c>
      <c r="E633" s="202">
        <v>0</v>
      </c>
      <c r="F633" s="202">
        <v>0</v>
      </c>
      <c r="G633" s="202">
        <v>0</v>
      </c>
      <c r="H633" s="202">
        <v>85</v>
      </c>
      <c r="I633" s="202">
        <v>0</v>
      </c>
      <c r="J633" s="202">
        <v>0</v>
      </c>
    </row>
    <row r="634" spans="1:11" ht="21" customHeight="1" x14ac:dyDescent="0.25">
      <c r="A634" s="335"/>
      <c r="B634" s="351"/>
      <c r="C634" s="202" t="s">
        <v>70</v>
      </c>
      <c r="D634" s="202">
        <f>SUM(E634:J634)</f>
        <v>50</v>
      </c>
      <c r="E634" s="202">
        <v>0</v>
      </c>
      <c r="F634" s="202">
        <v>0</v>
      </c>
      <c r="G634" s="202">
        <v>0</v>
      </c>
      <c r="H634" s="202">
        <v>50</v>
      </c>
      <c r="I634" s="202">
        <v>0</v>
      </c>
      <c r="J634" s="202">
        <v>0</v>
      </c>
    </row>
    <row r="635" spans="1:11" ht="21" customHeight="1" x14ac:dyDescent="0.25">
      <c r="A635" s="335"/>
      <c r="B635" s="351"/>
      <c r="C635" s="202" t="s">
        <v>297</v>
      </c>
      <c r="D635" s="202">
        <f>SUM(E635:J635)</f>
        <v>50</v>
      </c>
      <c r="E635" s="202">
        <v>0</v>
      </c>
      <c r="F635" s="202">
        <v>0</v>
      </c>
      <c r="G635" s="202">
        <v>0</v>
      </c>
      <c r="H635" s="202">
        <v>50</v>
      </c>
      <c r="I635" s="202">
        <v>0</v>
      </c>
      <c r="J635" s="202">
        <v>0</v>
      </c>
    </row>
    <row r="636" spans="1:11" ht="21" customHeight="1" x14ac:dyDescent="0.25">
      <c r="A636" s="335"/>
      <c r="B636" s="351"/>
      <c r="C636" s="202" t="s">
        <v>298</v>
      </c>
      <c r="D636" s="202">
        <f>SUM(E636:H636)</f>
        <v>50</v>
      </c>
      <c r="E636" s="202">
        <v>0</v>
      </c>
      <c r="F636" s="202">
        <v>0</v>
      </c>
      <c r="G636" s="202">
        <v>0</v>
      </c>
      <c r="H636" s="202">
        <v>50</v>
      </c>
      <c r="I636" s="202">
        <v>0</v>
      </c>
      <c r="J636" s="202">
        <v>0</v>
      </c>
    </row>
    <row r="637" spans="1:11" s="85" customFormat="1" ht="21" customHeight="1" x14ac:dyDescent="0.25">
      <c r="A637" s="335"/>
      <c r="B637" s="351"/>
      <c r="C637" s="202" t="s">
        <v>308</v>
      </c>
      <c r="D637" s="202">
        <f t="shared" ref="D637:D639" si="345">SUM(E637:H637)</f>
        <v>50</v>
      </c>
      <c r="E637" s="202">
        <v>0</v>
      </c>
      <c r="F637" s="202">
        <v>0</v>
      </c>
      <c r="G637" s="202">
        <v>0</v>
      </c>
      <c r="H637" s="202">
        <v>50</v>
      </c>
      <c r="I637" s="202">
        <v>0</v>
      </c>
      <c r="J637" s="202">
        <v>0</v>
      </c>
      <c r="K637" s="84"/>
    </row>
    <row r="638" spans="1:11" ht="30.75" customHeight="1" x14ac:dyDescent="0.25">
      <c r="A638" s="335"/>
      <c r="B638" s="351"/>
      <c r="C638" s="202" t="s">
        <v>309</v>
      </c>
      <c r="D638" s="202">
        <f t="shared" si="345"/>
        <v>50</v>
      </c>
      <c r="E638" s="202">
        <v>0</v>
      </c>
      <c r="F638" s="202">
        <v>0</v>
      </c>
      <c r="G638" s="202">
        <v>0</v>
      </c>
      <c r="H638" s="202">
        <v>50</v>
      </c>
      <c r="I638" s="202">
        <v>0</v>
      </c>
      <c r="J638" s="202">
        <v>0</v>
      </c>
    </row>
    <row r="639" spans="1:11" ht="30.75" customHeight="1" x14ac:dyDescent="0.25">
      <c r="A639" s="336"/>
      <c r="B639" s="352"/>
      <c r="C639" s="202" t="s">
        <v>310</v>
      </c>
      <c r="D639" s="202">
        <f t="shared" si="345"/>
        <v>50</v>
      </c>
      <c r="E639" s="202">
        <v>0</v>
      </c>
      <c r="F639" s="202">
        <v>0</v>
      </c>
      <c r="G639" s="202">
        <v>0</v>
      </c>
      <c r="H639" s="202">
        <v>50</v>
      </c>
      <c r="I639" s="202">
        <v>0</v>
      </c>
      <c r="J639" s="202">
        <v>0</v>
      </c>
    </row>
    <row r="640" spans="1:11" ht="21" customHeight="1" x14ac:dyDescent="0.25">
      <c r="A640" s="334" t="s">
        <v>683</v>
      </c>
      <c r="B640" s="350" t="s">
        <v>57</v>
      </c>
      <c r="C640" s="79" t="s">
        <v>307</v>
      </c>
      <c r="D640" s="79">
        <f>SUM(D641:D647)</f>
        <v>560</v>
      </c>
      <c r="E640" s="79">
        <f t="shared" ref="E640" si="346">SUM(E641:E647)</f>
        <v>0</v>
      </c>
      <c r="F640" s="79">
        <f>SUM(F641:F647)</f>
        <v>0</v>
      </c>
      <c r="G640" s="79">
        <f>SUM(G641:G647)</f>
        <v>0</v>
      </c>
      <c r="H640" s="79">
        <f>SUM(H641:H647)</f>
        <v>560</v>
      </c>
      <c r="I640" s="79">
        <f>SUM(I641:I647)</f>
        <v>0</v>
      </c>
      <c r="J640" s="79">
        <f>SUM(J641:J647)</f>
        <v>0</v>
      </c>
    </row>
    <row r="641" spans="1:11" ht="21" customHeight="1" x14ac:dyDescent="0.25">
      <c r="A641" s="335"/>
      <c r="B641" s="351"/>
      <c r="C641" s="202" t="s">
        <v>66</v>
      </c>
      <c r="D641" s="202">
        <f>SUM(E641:H641)</f>
        <v>80</v>
      </c>
      <c r="E641" s="202">
        <v>0</v>
      </c>
      <c r="F641" s="86">
        <v>0</v>
      </c>
      <c r="G641" s="86">
        <v>0</v>
      </c>
      <c r="H641" s="202">
        <f>90-10</f>
        <v>80</v>
      </c>
      <c r="I641" s="202">
        <v>0</v>
      </c>
      <c r="J641" s="202">
        <v>0</v>
      </c>
    </row>
    <row r="642" spans="1:11" ht="21" customHeight="1" x14ac:dyDescent="0.25">
      <c r="A642" s="335"/>
      <c r="B642" s="351"/>
      <c r="C642" s="202" t="s">
        <v>70</v>
      </c>
      <c r="D642" s="202">
        <f t="shared" ref="D642:D647" si="347">SUM(E642:H642)</f>
        <v>80</v>
      </c>
      <c r="E642" s="202">
        <v>0</v>
      </c>
      <c r="F642" s="86">
        <v>0</v>
      </c>
      <c r="G642" s="86">
        <v>0</v>
      </c>
      <c r="H642" s="202">
        <v>80</v>
      </c>
      <c r="I642" s="202">
        <v>0</v>
      </c>
      <c r="J642" s="202">
        <v>0</v>
      </c>
    </row>
    <row r="643" spans="1:11" ht="21" customHeight="1" x14ac:dyDescent="0.25">
      <c r="A643" s="335"/>
      <c r="B643" s="351"/>
      <c r="C643" s="202" t="s">
        <v>297</v>
      </c>
      <c r="D643" s="202">
        <f t="shared" si="347"/>
        <v>80</v>
      </c>
      <c r="E643" s="202">
        <v>0</v>
      </c>
      <c r="F643" s="86">
        <v>0</v>
      </c>
      <c r="G643" s="86">
        <v>0</v>
      </c>
      <c r="H643" s="202">
        <v>80</v>
      </c>
      <c r="I643" s="202">
        <v>0</v>
      </c>
      <c r="J643" s="202">
        <v>0</v>
      </c>
    </row>
    <row r="644" spans="1:11" ht="21" customHeight="1" x14ac:dyDescent="0.25">
      <c r="A644" s="335"/>
      <c r="B644" s="351"/>
      <c r="C644" s="202" t="s">
        <v>298</v>
      </c>
      <c r="D644" s="202">
        <f t="shared" si="347"/>
        <v>80</v>
      </c>
      <c r="E644" s="202">
        <v>0</v>
      </c>
      <c r="F644" s="86">
        <v>0</v>
      </c>
      <c r="G644" s="86">
        <v>0</v>
      </c>
      <c r="H644" s="202">
        <v>80</v>
      </c>
      <c r="I644" s="202">
        <v>0</v>
      </c>
      <c r="J644" s="202">
        <v>0</v>
      </c>
    </row>
    <row r="645" spans="1:11" s="85" customFormat="1" ht="21" customHeight="1" x14ac:dyDescent="0.25">
      <c r="A645" s="335"/>
      <c r="B645" s="351"/>
      <c r="C645" s="202" t="s">
        <v>308</v>
      </c>
      <c r="D645" s="202">
        <f t="shared" si="347"/>
        <v>80</v>
      </c>
      <c r="E645" s="202">
        <v>0</v>
      </c>
      <c r="F645" s="86">
        <v>0</v>
      </c>
      <c r="G645" s="86">
        <v>0</v>
      </c>
      <c r="H645" s="202">
        <v>80</v>
      </c>
      <c r="I645" s="202">
        <v>0</v>
      </c>
      <c r="J645" s="202">
        <v>0</v>
      </c>
      <c r="K645" s="84"/>
    </row>
    <row r="646" spans="1:11" ht="31.5" customHeight="1" x14ac:dyDescent="0.25">
      <c r="A646" s="335"/>
      <c r="B646" s="351"/>
      <c r="C646" s="202" t="s">
        <v>309</v>
      </c>
      <c r="D646" s="202">
        <f t="shared" si="347"/>
        <v>80</v>
      </c>
      <c r="E646" s="202">
        <v>0</v>
      </c>
      <c r="F646" s="86">
        <v>0</v>
      </c>
      <c r="G646" s="86">
        <v>0</v>
      </c>
      <c r="H646" s="202">
        <v>80</v>
      </c>
      <c r="I646" s="202">
        <v>0</v>
      </c>
      <c r="J646" s="202">
        <v>0</v>
      </c>
    </row>
    <row r="647" spans="1:11" ht="36.75" customHeight="1" x14ac:dyDescent="0.25">
      <c r="A647" s="336"/>
      <c r="B647" s="352"/>
      <c r="C647" s="202" t="s">
        <v>310</v>
      </c>
      <c r="D647" s="202">
        <f t="shared" si="347"/>
        <v>80</v>
      </c>
      <c r="E647" s="202">
        <v>0</v>
      </c>
      <c r="F647" s="86">
        <v>0</v>
      </c>
      <c r="G647" s="86">
        <v>0</v>
      </c>
      <c r="H647" s="202">
        <v>80</v>
      </c>
      <c r="I647" s="202">
        <v>0</v>
      </c>
      <c r="J647" s="202">
        <v>0</v>
      </c>
    </row>
    <row r="648" spans="1:11" ht="21" customHeight="1" x14ac:dyDescent="0.25">
      <c r="A648" s="334" t="s">
        <v>684</v>
      </c>
      <c r="B648" s="350" t="s">
        <v>58</v>
      </c>
      <c r="C648" s="79" t="s">
        <v>307</v>
      </c>
      <c r="D648" s="79">
        <f>SUM(D649:D655)</f>
        <v>1240</v>
      </c>
      <c r="E648" s="79">
        <f t="shared" ref="E648" si="348">SUM(E649:E655)</f>
        <v>0</v>
      </c>
      <c r="F648" s="79">
        <f>SUM(F649:F655)</f>
        <v>0</v>
      </c>
      <c r="G648" s="79">
        <f t="shared" ref="G648:J648" si="349">SUM(G649:G655)</f>
        <v>0</v>
      </c>
      <c r="H648" s="79">
        <f t="shared" si="349"/>
        <v>1240</v>
      </c>
      <c r="I648" s="79">
        <f t="shared" ref="I648" si="350">SUM(I649:I655)</f>
        <v>0</v>
      </c>
      <c r="J648" s="79">
        <f t="shared" si="349"/>
        <v>0</v>
      </c>
    </row>
    <row r="649" spans="1:11" ht="21" customHeight="1" x14ac:dyDescent="0.25">
      <c r="A649" s="335"/>
      <c r="B649" s="351"/>
      <c r="C649" s="202" t="s">
        <v>66</v>
      </c>
      <c r="D649" s="202">
        <f>SUM(E649:H649)</f>
        <v>600</v>
      </c>
      <c r="E649" s="202">
        <v>0</v>
      </c>
      <c r="F649" s="202">
        <v>0</v>
      </c>
      <c r="G649" s="202">
        <v>0</v>
      </c>
      <c r="H649" s="202">
        <v>600</v>
      </c>
      <c r="I649" s="202">
        <v>0</v>
      </c>
      <c r="J649" s="202">
        <v>0</v>
      </c>
    </row>
    <row r="650" spans="1:11" ht="21" customHeight="1" x14ac:dyDescent="0.25">
      <c r="A650" s="335"/>
      <c r="B650" s="351"/>
      <c r="C650" s="202" t="s">
        <v>70</v>
      </c>
      <c r="D650" s="202">
        <f t="shared" ref="D650:D655" si="351">SUM(E650:H650)</f>
        <v>640</v>
      </c>
      <c r="E650" s="202">
        <v>0</v>
      </c>
      <c r="F650" s="202">
        <v>0</v>
      </c>
      <c r="G650" s="202">
        <v>0</v>
      </c>
      <c r="H650" s="202">
        <v>640</v>
      </c>
      <c r="I650" s="202">
        <v>0</v>
      </c>
      <c r="J650" s="202">
        <v>0</v>
      </c>
    </row>
    <row r="651" spans="1:11" ht="21" customHeight="1" x14ac:dyDescent="0.25">
      <c r="A651" s="335"/>
      <c r="B651" s="351"/>
      <c r="C651" s="202" t="s">
        <v>297</v>
      </c>
      <c r="D651" s="202">
        <f t="shared" si="351"/>
        <v>0</v>
      </c>
      <c r="E651" s="202">
        <v>0</v>
      </c>
      <c r="F651" s="202">
        <v>0</v>
      </c>
      <c r="G651" s="202">
        <v>0</v>
      </c>
      <c r="H651" s="202">
        <v>0</v>
      </c>
      <c r="I651" s="202">
        <v>0</v>
      </c>
      <c r="J651" s="202">
        <v>0</v>
      </c>
    </row>
    <row r="652" spans="1:11" ht="21" customHeight="1" x14ac:dyDescent="0.25">
      <c r="A652" s="335"/>
      <c r="B652" s="351"/>
      <c r="C652" s="202" t="s">
        <v>298</v>
      </c>
      <c r="D652" s="202">
        <f t="shared" si="351"/>
        <v>0</v>
      </c>
      <c r="E652" s="202">
        <v>0</v>
      </c>
      <c r="F652" s="202">
        <v>0</v>
      </c>
      <c r="G652" s="202">
        <v>0</v>
      </c>
      <c r="H652" s="202">
        <v>0</v>
      </c>
      <c r="I652" s="202">
        <v>0</v>
      </c>
      <c r="J652" s="202">
        <v>0</v>
      </c>
    </row>
    <row r="653" spans="1:11" s="85" customFormat="1" ht="21" customHeight="1" x14ac:dyDescent="0.25">
      <c r="A653" s="335"/>
      <c r="B653" s="351"/>
      <c r="C653" s="202" t="s">
        <v>308</v>
      </c>
      <c r="D653" s="202">
        <f t="shared" si="351"/>
        <v>0</v>
      </c>
      <c r="E653" s="202">
        <v>0</v>
      </c>
      <c r="F653" s="202">
        <v>0</v>
      </c>
      <c r="G653" s="202">
        <v>0</v>
      </c>
      <c r="H653" s="202">
        <v>0</v>
      </c>
      <c r="I653" s="202">
        <v>0</v>
      </c>
      <c r="J653" s="202">
        <v>0</v>
      </c>
      <c r="K653" s="84"/>
    </row>
    <row r="654" spans="1:11" ht="37.5" customHeight="1" x14ac:dyDescent="0.25">
      <c r="A654" s="335"/>
      <c r="B654" s="351"/>
      <c r="C654" s="202" t="s">
        <v>309</v>
      </c>
      <c r="D654" s="202">
        <f t="shared" si="351"/>
        <v>0</v>
      </c>
      <c r="E654" s="202">
        <v>0</v>
      </c>
      <c r="F654" s="202">
        <v>0</v>
      </c>
      <c r="G654" s="202">
        <v>0</v>
      </c>
      <c r="H654" s="202">
        <v>0</v>
      </c>
      <c r="I654" s="202">
        <v>0</v>
      </c>
      <c r="J654" s="202">
        <v>0</v>
      </c>
    </row>
    <row r="655" spans="1:11" ht="33.75" customHeight="1" x14ac:dyDescent="0.25">
      <c r="A655" s="336"/>
      <c r="B655" s="352"/>
      <c r="C655" s="202" t="s">
        <v>310</v>
      </c>
      <c r="D655" s="202">
        <f t="shared" si="351"/>
        <v>0</v>
      </c>
      <c r="E655" s="202">
        <v>0</v>
      </c>
      <c r="F655" s="202">
        <v>0</v>
      </c>
      <c r="G655" s="202">
        <v>0</v>
      </c>
      <c r="H655" s="202">
        <v>0</v>
      </c>
      <c r="I655" s="202">
        <v>0</v>
      </c>
      <c r="J655" s="202">
        <v>0</v>
      </c>
    </row>
    <row r="656" spans="1:11" ht="21" customHeight="1" x14ac:dyDescent="0.25">
      <c r="A656" s="334" t="s">
        <v>685</v>
      </c>
      <c r="B656" s="350" t="s">
        <v>59</v>
      </c>
      <c r="C656" s="79" t="s">
        <v>307</v>
      </c>
      <c r="D656" s="79">
        <f>SUM(D657:D663)</f>
        <v>1325</v>
      </c>
      <c r="E656" s="79">
        <f t="shared" ref="E656" si="352">SUM(E657:E663)</f>
        <v>0</v>
      </c>
      <c r="F656" s="79">
        <f>SUM(F657:F663)</f>
        <v>0</v>
      </c>
      <c r="G656" s="79">
        <f t="shared" ref="G656:J656" si="353">SUM(G657:G663)</f>
        <v>0</v>
      </c>
      <c r="H656" s="79">
        <f t="shared" si="353"/>
        <v>1325</v>
      </c>
      <c r="I656" s="79">
        <f t="shared" ref="I656" si="354">SUM(I657:I663)</f>
        <v>0</v>
      </c>
      <c r="J656" s="79">
        <f t="shared" si="353"/>
        <v>0</v>
      </c>
    </row>
    <row r="657" spans="1:15" ht="21" customHeight="1" x14ac:dyDescent="0.25">
      <c r="A657" s="335"/>
      <c r="B657" s="351"/>
      <c r="C657" s="202" t="s">
        <v>66</v>
      </c>
      <c r="D657" s="202">
        <f>SUM(E657:H657)</f>
        <v>185</v>
      </c>
      <c r="E657" s="202">
        <v>0</v>
      </c>
      <c r="F657" s="86">
        <v>0</v>
      </c>
      <c r="G657" s="86">
        <v>0</v>
      </c>
      <c r="H657" s="202">
        <v>185</v>
      </c>
      <c r="I657" s="202">
        <v>0</v>
      </c>
      <c r="J657" s="202">
        <v>0</v>
      </c>
    </row>
    <row r="658" spans="1:15" ht="21" customHeight="1" x14ac:dyDescent="0.25">
      <c r="A658" s="335"/>
      <c r="B658" s="351"/>
      <c r="C658" s="202" t="s">
        <v>70</v>
      </c>
      <c r="D658" s="202">
        <f t="shared" ref="D658:D663" si="355">SUM(E658:H658)</f>
        <v>190</v>
      </c>
      <c r="E658" s="202">
        <v>0</v>
      </c>
      <c r="F658" s="86">
        <v>0</v>
      </c>
      <c r="G658" s="86">
        <v>0</v>
      </c>
      <c r="H658" s="202">
        <v>190</v>
      </c>
      <c r="I658" s="202">
        <v>0</v>
      </c>
      <c r="J658" s="202">
        <v>0</v>
      </c>
    </row>
    <row r="659" spans="1:15" ht="21" customHeight="1" x14ac:dyDescent="0.25">
      <c r="A659" s="335"/>
      <c r="B659" s="351"/>
      <c r="C659" s="202" t="s">
        <v>297</v>
      </c>
      <c r="D659" s="202">
        <f t="shared" si="355"/>
        <v>190</v>
      </c>
      <c r="E659" s="202">
        <v>0</v>
      </c>
      <c r="F659" s="86">
        <v>0</v>
      </c>
      <c r="G659" s="86">
        <v>0</v>
      </c>
      <c r="H659" s="202">
        <v>190</v>
      </c>
      <c r="I659" s="202">
        <v>0</v>
      </c>
      <c r="J659" s="202">
        <v>0</v>
      </c>
    </row>
    <row r="660" spans="1:15" ht="21" customHeight="1" x14ac:dyDescent="0.25">
      <c r="A660" s="335"/>
      <c r="B660" s="351"/>
      <c r="C660" s="202" t="s">
        <v>298</v>
      </c>
      <c r="D660" s="202">
        <f t="shared" si="355"/>
        <v>190</v>
      </c>
      <c r="E660" s="202">
        <v>0</v>
      </c>
      <c r="F660" s="86">
        <v>0</v>
      </c>
      <c r="G660" s="86">
        <v>0</v>
      </c>
      <c r="H660" s="202">
        <v>190</v>
      </c>
      <c r="I660" s="202">
        <v>0</v>
      </c>
      <c r="J660" s="202">
        <v>0</v>
      </c>
    </row>
    <row r="661" spans="1:15" s="85" customFormat="1" ht="21" customHeight="1" x14ac:dyDescent="0.25">
      <c r="A661" s="335"/>
      <c r="B661" s="351"/>
      <c r="C661" s="202" t="s">
        <v>308</v>
      </c>
      <c r="D661" s="202">
        <f t="shared" si="355"/>
        <v>190</v>
      </c>
      <c r="E661" s="202">
        <v>0</v>
      </c>
      <c r="F661" s="86">
        <v>0</v>
      </c>
      <c r="G661" s="86">
        <v>0</v>
      </c>
      <c r="H661" s="202">
        <v>190</v>
      </c>
      <c r="I661" s="202">
        <v>0</v>
      </c>
      <c r="J661" s="202">
        <v>0</v>
      </c>
      <c r="K661" s="84"/>
    </row>
    <row r="662" spans="1:15" ht="35.25" customHeight="1" x14ac:dyDescent="0.25">
      <c r="A662" s="335"/>
      <c r="B662" s="351"/>
      <c r="C662" s="202" t="s">
        <v>309</v>
      </c>
      <c r="D662" s="202">
        <f t="shared" si="355"/>
        <v>190</v>
      </c>
      <c r="E662" s="202">
        <v>0</v>
      </c>
      <c r="F662" s="86">
        <v>0</v>
      </c>
      <c r="G662" s="86">
        <v>0</v>
      </c>
      <c r="H662" s="202">
        <v>190</v>
      </c>
      <c r="I662" s="202">
        <v>0</v>
      </c>
      <c r="J662" s="202">
        <v>0</v>
      </c>
    </row>
    <row r="663" spans="1:15" ht="31.5" customHeight="1" x14ac:dyDescent="0.25">
      <c r="A663" s="336"/>
      <c r="B663" s="352"/>
      <c r="C663" s="202" t="s">
        <v>310</v>
      </c>
      <c r="D663" s="202">
        <f t="shared" si="355"/>
        <v>190</v>
      </c>
      <c r="E663" s="202">
        <v>0</v>
      </c>
      <c r="F663" s="86">
        <v>0</v>
      </c>
      <c r="G663" s="86">
        <v>0</v>
      </c>
      <c r="H663" s="202">
        <v>190</v>
      </c>
      <c r="I663" s="202">
        <v>0</v>
      </c>
      <c r="J663" s="202">
        <v>0</v>
      </c>
    </row>
    <row r="664" spans="1:15" ht="21" customHeight="1" x14ac:dyDescent="0.25">
      <c r="A664" s="334" t="s">
        <v>686</v>
      </c>
      <c r="B664" s="350" t="s">
        <v>193</v>
      </c>
      <c r="C664" s="79" t="s">
        <v>307</v>
      </c>
      <c r="D664" s="79">
        <f>SUM(D665:D671)</f>
        <v>1801.1</v>
      </c>
      <c r="E664" s="79">
        <f t="shared" ref="E664:G664" si="356">SUM(E665:E671)</f>
        <v>0</v>
      </c>
      <c r="F664" s="79">
        <f t="shared" si="356"/>
        <v>0</v>
      </c>
      <c r="G664" s="79">
        <f t="shared" si="356"/>
        <v>0</v>
      </c>
      <c r="H664" s="79">
        <f>SUM(H665:H671)</f>
        <v>1801.1</v>
      </c>
      <c r="I664" s="79">
        <f>SUM(I665:I671)</f>
        <v>0</v>
      </c>
      <c r="J664" s="79">
        <f>SUM(J665:J671)</f>
        <v>0</v>
      </c>
    </row>
    <row r="665" spans="1:15" ht="21" customHeight="1" x14ac:dyDescent="0.25">
      <c r="A665" s="335"/>
      <c r="B665" s="351"/>
      <c r="C665" s="202" t="s">
        <v>66</v>
      </c>
      <c r="D665" s="202">
        <f>SUM(E665:H665)</f>
        <v>257.3</v>
      </c>
      <c r="E665" s="86">
        <v>0</v>
      </c>
      <c r="F665" s="86">
        <v>0</v>
      </c>
      <c r="G665" s="86">
        <v>0</v>
      </c>
      <c r="H665" s="121">
        <v>257.3</v>
      </c>
      <c r="I665" s="202">
        <v>0</v>
      </c>
      <c r="J665" s="202">
        <v>0</v>
      </c>
    </row>
    <row r="666" spans="1:15" ht="21" customHeight="1" x14ac:dyDescent="0.25">
      <c r="A666" s="335"/>
      <c r="B666" s="351"/>
      <c r="C666" s="202" t="s">
        <v>70</v>
      </c>
      <c r="D666" s="202">
        <f t="shared" ref="D666:D671" si="357">SUM(E666:H666)</f>
        <v>257.3</v>
      </c>
      <c r="E666" s="86">
        <v>0</v>
      </c>
      <c r="F666" s="86">
        <v>0</v>
      </c>
      <c r="G666" s="86">
        <v>0</v>
      </c>
      <c r="H666" s="121">
        <v>257.3</v>
      </c>
      <c r="I666" s="202">
        <v>0</v>
      </c>
      <c r="J666" s="202">
        <v>0</v>
      </c>
    </row>
    <row r="667" spans="1:15" ht="21" customHeight="1" x14ac:dyDescent="0.25">
      <c r="A667" s="335"/>
      <c r="B667" s="351"/>
      <c r="C667" s="202" t="s">
        <v>297</v>
      </c>
      <c r="D667" s="202">
        <f t="shared" si="357"/>
        <v>257.3</v>
      </c>
      <c r="E667" s="86">
        <v>0</v>
      </c>
      <c r="F667" s="86">
        <v>0</v>
      </c>
      <c r="G667" s="86">
        <v>0</v>
      </c>
      <c r="H667" s="121">
        <v>257.3</v>
      </c>
      <c r="I667" s="202">
        <v>0</v>
      </c>
      <c r="J667" s="202">
        <v>0</v>
      </c>
    </row>
    <row r="668" spans="1:15" ht="21" customHeight="1" x14ac:dyDescent="0.25">
      <c r="A668" s="335"/>
      <c r="B668" s="351"/>
      <c r="C668" s="202" t="s">
        <v>298</v>
      </c>
      <c r="D668" s="202">
        <f t="shared" si="357"/>
        <v>257.3</v>
      </c>
      <c r="E668" s="86">
        <v>0</v>
      </c>
      <c r="F668" s="86">
        <v>0</v>
      </c>
      <c r="G668" s="86">
        <v>0</v>
      </c>
      <c r="H668" s="121">
        <v>257.3</v>
      </c>
      <c r="I668" s="202">
        <v>0</v>
      </c>
      <c r="J668" s="202">
        <v>0</v>
      </c>
    </row>
    <row r="669" spans="1:15" s="85" customFormat="1" ht="21" customHeight="1" x14ac:dyDescent="0.25">
      <c r="A669" s="335"/>
      <c r="B669" s="351"/>
      <c r="C669" s="202" t="s">
        <v>308</v>
      </c>
      <c r="D669" s="202">
        <f t="shared" si="357"/>
        <v>257.3</v>
      </c>
      <c r="E669" s="86">
        <v>0</v>
      </c>
      <c r="F669" s="86">
        <v>0</v>
      </c>
      <c r="G669" s="86">
        <v>0</v>
      </c>
      <c r="H669" s="121">
        <v>257.3</v>
      </c>
      <c r="I669" s="202">
        <v>0</v>
      </c>
      <c r="J669" s="202">
        <v>0</v>
      </c>
      <c r="K669" s="84"/>
    </row>
    <row r="670" spans="1:15" ht="34.5" customHeight="1" x14ac:dyDescent="0.25">
      <c r="A670" s="335"/>
      <c r="B670" s="351"/>
      <c r="C670" s="202" t="s">
        <v>309</v>
      </c>
      <c r="D670" s="202">
        <f t="shared" si="357"/>
        <v>257.3</v>
      </c>
      <c r="E670" s="86">
        <v>0</v>
      </c>
      <c r="F670" s="86">
        <v>0</v>
      </c>
      <c r="G670" s="86">
        <v>0</v>
      </c>
      <c r="H670" s="121">
        <v>257.3</v>
      </c>
      <c r="I670" s="202">
        <v>0</v>
      </c>
      <c r="J670" s="202">
        <v>0</v>
      </c>
    </row>
    <row r="671" spans="1:15" ht="37.5" customHeight="1" x14ac:dyDescent="0.25">
      <c r="A671" s="336"/>
      <c r="B671" s="352"/>
      <c r="C671" s="202" t="s">
        <v>310</v>
      </c>
      <c r="D671" s="202">
        <f t="shared" si="357"/>
        <v>257.3</v>
      </c>
      <c r="E671" s="86">
        <v>0</v>
      </c>
      <c r="F671" s="86">
        <v>0</v>
      </c>
      <c r="G671" s="86">
        <v>0</v>
      </c>
      <c r="H671" s="121">
        <v>257.3</v>
      </c>
      <c r="I671" s="202">
        <v>0</v>
      </c>
      <c r="J671" s="202">
        <v>0</v>
      </c>
      <c r="N671" s="68"/>
    </row>
    <row r="672" spans="1:15" ht="21" customHeight="1" x14ac:dyDescent="0.25">
      <c r="A672" s="334" t="s">
        <v>687</v>
      </c>
      <c r="B672" s="350" t="s">
        <v>194</v>
      </c>
      <c r="C672" s="79" t="s">
        <v>307</v>
      </c>
      <c r="D672" s="79">
        <f t="shared" ref="D672:J672" si="358">SUM(D673:D679)</f>
        <v>2151.8000000000002</v>
      </c>
      <c r="E672" s="79">
        <f t="shared" si="358"/>
        <v>0</v>
      </c>
      <c r="F672" s="79">
        <f t="shared" si="358"/>
        <v>0</v>
      </c>
      <c r="G672" s="79">
        <f t="shared" si="358"/>
        <v>0</v>
      </c>
      <c r="H672" s="174">
        <f t="shared" si="358"/>
        <v>2151.8000000000002</v>
      </c>
      <c r="I672" s="79">
        <f t="shared" ref="I672" si="359">SUM(I673:I679)</f>
        <v>0</v>
      </c>
      <c r="J672" s="79">
        <f t="shared" si="358"/>
        <v>0</v>
      </c>
      <c r="O672" s="68"/>
    </row>
    <row r="673" spans="1:11" ht="21" customHeight="1" x14ac:dyDescent="0.25">
      <c r="A673" s="335"/>
      <c r="B673" s="351"/>
      <c r="C673" s="202" t="s">
        <v>66</v>
      </c>
      <c r="D673" s="202">
        <f>SUM(E673:H673)</f>
        <v>307.39999999999998</v>
      </c>
      <c r="E673" s="86">
        <v>0</v>
      </c>
      <c r="F673" s="86">
        <v>0</v>
      </c>
      <c r="G673" s="86">
        <v>0</v>
      </c>
      <c r="H673" s="121">
        <v>307.39999999999998</v>
      </c>
      <c r="I673" s="202">
        <v>0</v>
      </c>
      <c r="J673" s="202">
        <v>0</v>
      </c>
    </row>
    <row r="674" spans="1:11" ht="21" customHeight="1" x14ac:dyDescent="0.25">
      <c r="A674" s="335"/>
      <c r="B674" s="351"/>
      <c r="C674" s="202" t="s">
        <v>70</v>
      </c>
      <c r="D674" s="202">
        <f t="shared" ref="D674:D679" si="360">SUM(E674:H674)</f>
        <v>307.39999999999998</v>
      </c>
      <c r="E674" s="86">
        <v>0</v>
      </c>
      <c r="F674" s="86">
        <v>0</v>
      </c>
      <c r="G674" s="86">
        <v>0</v>
      </c>
      <c r="H674" s="121">
        <v>307.39999999999998</v>
      </c>
      <c r="I674" s="202">
        <v>0</v>
      </c>
      <c r="J674" s="202">
        <v>0</v>
      </c>
    </row>
    <row r="675" spans="1:11" ht="21" customHeight="1" x14ac:dyDescent="0.25">
      <c r="A675" s="335"/>
      <c r="B675" s="351"/>
      <c r="C675" s="202" t="s">
        <v>297</v>
      </c>
      <c r="D675" s="202">
        <f t="shared" si="360"/>
        <v>307.39999999999998</v>
      </c>
      <c r="E675" s="86">
        <v>0</v>
      </c>
      <c r="F675" s="86">
        <v>0</v>
      </c>
      <c r="G675" s="86">
        <v>0</v>
      </c>
      <c r="H675" s="121">
        <v>307.39999999999998</v>
      </c>
      <c r="I675" s="202">
        <v>0</v>
      </c>
      <c r="J675" s="202">
        <v>0</v>
      </c>
    </row>
    <row r="676" spans="1:11" ht="21" customHeight="1" x14ac:dyDescent="0.25">
      <c r="A676" s="335"/>
      <c r="B676" s="351"/>
      <c r="C676" s="202" t="s">
        <v>298</v>
      </c>
      <c r="D676" s="202">
        <f t="shared" si="360"/>
        <v>307.39999999999998</v>
      </c>
      <c r="E676" s="86">
        <v>0</v>
      </c>
      <c r="F676" s="86">
        <v>0</v>
      </c>
      <c r="G676" s="86">
        <v>0</v>
      </c>
      <c r="H676" s="202">
        <v>307.39999999999998</v>
      </c>
      <c r="I676" s="202">
        <v>0</v>
      </c>
      <c r="J676" s="202">
        <v>0</v>
      </c>
    </row>
    <row r="677" spans="1:11" s="85" customFormat="1" ht="21" customHeight="1" x14ac:dyDescent="0.25">
      <c r="A677" s="335"/>
      <c r="B677" s="351"/>
      <c r="C677" s="202" t="s">
        <v>308</v>
      </c>
      <c r="D677" s="202">
        <f t="shared" si="360"/>
        <v>307.39999999999998</v>
      </c>
      <c r="E677" s="86">
        <v>0</v>
      </c>
      <c r="F677" s="86">
        <v>0</v>
      </c>
      <c r="G677" s="86">
        <v>0</v>
      </c>
      <c r="H677" s="202">
        <v>307.39999999999998</v>
      </c>
      <c r="I677" s="202">
        <v>0</v>
      </c>
      <c r="J677" s="202">
        <v>0</v>
      </c>
      <c r="K677" s="84"/>
    </row>
    <row r="678" spans="1:11" ht="31.5" customHeight="1" x14ac:dyDescent="0.25">
      <c r="A678" s="335"/>
      <c r="B678" s="351"/>
      <c r="C678" s="202" t="s">
        <v>309</v>
      </c>
      <c r="D678" s="202">
        <f t="shared" si="360"/>
        <v>307.39999999999998</v>
      </c>
      <c r="E678" s="86">
        <v>0</v>
      </c>
      <c r="F678" s="86">
        <v>0</v>
      </c>
      <c r="G678" s="86">
        <v>0</v>
      </c>
      <c r="H678" s="202">
        <v>307.39999999999998</v>
      </c>
      <c r="I678" s="202">
        <v>0</v>
      </c>
      <c r="J678" s="202">
        <v>0</v>
      </c>
    </row>
    <row r="679" spans="1:11" ht="35.25" customHeight="1" x14ac:dyDescent="0.25">
      <c r="A679" s="336"/>
      <c r="B679" s="352"/>
      <c r="C679" s="202" t="s">
        <v>310</v>
      </c>
      <c r="D679" s="202">
        <f t="shared" si="360"/>
        <v>307.39999999999998</v>
      </c>
      <c r="E679" s="86">
        <v>0</v>
      </c>
      <c r="F679" s="86">
        <v>0</v>
      </c>
      <c r="G679" s="86">
        <v>0</v>
      </c>
      <c r="H679" s="202">
        <v>307.39999999999998</v>
      </c>
      <c r="I679" s="202">
        <v>0</v>
      </c>
      <c r="J679" s="202">
        <v>0</v>
      </c>
    </row>
    <row r="680" spans="1:11" ht="21" customHeight="1" x14ac:dyDescent="0.25">
      <c r="A680" s="334" t="s">
        <v>688</v>
      </c>
      <c r="B680" s="350" t="s">
        <v>195</v>
      </c>
      <c r="C680" s="79" t="s">
        <v>307</v>
      </c>
      <c r="D680" s="79">
        <f>SUM(D681:D687)</f>
        <v>3433.5</v>
      </c>
      <c r="E680" s="79">
        <f t="shared" ref="E680:G680" si="361">SUM(E681:E687)</f>
        <v>0</v>
      </c>
      <c r="F680" s="79">
        <f t="shared" si="361"/>
        <v>0</v>
      </c>
      <c r="G680" s="79">
        <f t="shared" si="361"/>
        <v>0</v>
      </c>
      <c r="H680" s="79">
        <f t="shared" ref="H680:J680" si="362">SUM(H681:H687)</f>
        <v>3433.5</v>
      </c>
      <c r="I680" s="79">
        <f t="shared" ref="I680" si="363">SUM(I681:I687)</f>
        <v>0</v>
      </c>
      <c r="J680" s="79">
        <f t="shared" si="362"/>
        <v>0</v>
      </c>
    </row>
    <row r="681" spans="1:11" ht="21" customHeight="1" x14ac:dyDescent="0.25">
      <c r="A681" s="335"/>
      <c r="B681" s="351"/>
      <c r="C681" s="202" t="s">
        <v>66</v>
      </c>
      <c r="D681" s="202">
        <f>SUM(E681:H681)</f>
        <v>490.5</v>
      </c>
      <c r="E681" s="86">
        <v>0</v>
      </c>
      <c r="F681" s="86">
        <v>0</v>
      </c>
      <c r="G681" s="86">
        <v>0</v>
      </c>
      <c r="H681" s="202">
        <v>490.5</v>
      </c>
      <c r="I681" s="202">
        <v>0</v>
      </c>
      <c r="J681" s="202">
        <v>0</v>
      </c>
    </row>
    <row r="682" spans="1:11" ht="21" customHeight="1" x14ac:dyDescent="0.25">
      <c r="A682" s="335"/>
      <c r="B682" s="351"/>
      <c r="C682" s="202" t="s">
        <v>70</v>
      </c>
      <c r="D682" s="202">
        <f t="shared" ref="D682:D687" si="364">SUM(E682:H682)</f>
        <v>490.5</v>
      </c>
      <c r="E682" s="86">
        <v>0</v>
      </c>
      <c r="F682" s="86">
        <v>0</v>
      </c>
      <c r="G682" s="86">
        <v>0</v>
      </c>
      <c r="H682" s="202">
        <v>490.5</v>
      </c>
      <c r="I682" s="202">
        <v>0</v>
      </c>
      <c r="J682" s="202">
        <v>0</v>
      </c>
    </row>
    <row r="683" spans="1:11" ht="21" customHeight="1" x14ac:dyDescent="0.25">
      <c r="A683" s="335"/>
      <c r="B683" s="351"/>
      <c r="C683" s="202" t="s">
        <v>297</v>
      </c>
      <c r="D683" s="202">
        <f t="shared" si="364"/>
        <v>490.5</v>
      </c>
      <c r="E683" s="86">
        <v>0</v>
      </c>
      <c r="F683" s="86">
        <v>0</v>
      </c>
      <c r="G683" s="86">
        <v>0</v>
      </c>
      <c r="H683" s="202">
        <v>490.5</v>
      </c>
      <c r="I683" s="202">
        <v>0</v>
      </c>
      <c r="J683" s="202">
        <v>0</v>
      </c>
    </row>
    <row r="684" spans="1:11" ht="21" customHeight="1" x14ac:dyDescent="0.25">
      <c r="A684" s="335"/>
      <c r="B684" s="351"/>
      <c r="C684" s="202" t="s">
        <v>298</v>
      </c>
      <c r="D684" s="202">
        <f t="shared" si="364"/>
        <v>490.5</v>
      </c>
      <c r="E684" s="86">
        <v>0</v>
      </c>
      <c r="F684" s="86">
        <v>0</v>
      </c>
      <c r="G684" s="86">
        <v>0</v>
      </c>
      <c r="H684" s="202">
        <v>490.5</v>
      </c>
      <c r="I684" s="202">
        <v>0</v>
      </c>
      <c r="J684" s="202">
        <v>0</v>
      </c>
    </row>
    <row r="685" spans="1:11" s="85" customFormat="1" ht="21" customHeight="1" x14ac:dyDescent="0.25">
      <c r="A685" s="335"/>
      <c r="B685" s="351"/>
      <c r="C685" s="202" t="s">
        <v>308</v>
      </c>
      <c r="D685" s="202">
        <f t="shared" si="364"/>
        <v>490.5</v>
      </c>
      <c r="E685" s="86">
        <v>0</v>
      </c>
      <c r="F685" s="86">
        <v>0</v>
      </c>
      <c r="G685" s="86">
        <v>0</v>
      </c>
      <c r="H685" s="202">
        <v>490.5</v>
      </c>
      <c r="I685" s="202">
        <v>0</v>
      </c>
      <c r="J685" s="202">
        <v>0</v>
      </c>
      <c r="K685" s="84"/>
    </row>
    <row r="686" spans="1:11" ht="39" customHeight="1" x14ac:dyDescent="0.25">
      <c r="A686" s="335"/>
      <c r="B686" s="351"/>
      <c r="C686" s="202" t="s">
        <v>309</v>
      </c>
      <c r="D686" s="202">
        <f t="shared" si="364"/>
        <v>490.5</v>
      </c>
      <c r="E686" s="86">
        <v>0</v>
      </c>
      <c r="F686" s="86">
        <v>0</v>
      </c>
      <c r="G686" s="86">
        <v>0</v>
      </c>
      <c r="H686" s="202">
        <v>490.5</v>
      </c>
      <c r="I686" s="202">
        <v>0</v>
      </c>
      <c r="J686" s="202">
        <v>0</v>
      </c>
    </row>
    <row r="687" spans="1:11" ht="36" customHeight="1" x14ac:dyDescent="0.25">
      <c r="A687" s="336"/>
      <c r="B687" s="352"/>
      <c r="C687" s="202" t="s">
        <v>310</v>
      </c>
      <c r="D687" s="202">
        <f t="shared" si="364"/>
        <v>490.5</v>
      </c>
      <c r="E687" s="86">
        <v>0</v>
      </c>
      <c r="F687" s="86">
        <v>0</v>
      </c>
      <c r="G687" s="86">
        <v>0</v>
      </c>
      <c r="H687" s="202">
        <v>490.5</v>
      </c>
      <c r="I687" s="202">
        <v>0</v>
      </c>
      <c r="J687" s="202">
        <v>0</v>
      </c>
    </row>
    <row r="688" spans="1:11" ht="21" customHeight="1" x14ac:dyDescent="0.25">
      <c r="A688" s="202" t="s">
        <v>349</v>
      </c>
      <c r="B688" s="343" t="s">
        <v>466</v>
      </c>
      <c r="C688" s="344"/>
      <c r="D688" s="344"/>
      <c r="E688" s="344"/>
      <c r="F688" s="344"/>
      <c r="G688" s="344"/>
      <c r="H688" s="345"/>
      <c r="I688" s="187"/>
      <c r="J688" s="78"/>
    </row>
    <row r="689" spans="1:11" ht="21" customHeight="1" x14ac:dyDescent="0.25">
      <c r="A689" s="334" t="s">
        <v>349</v>
      </c>
      <c r="B689" s="350" t="s">
        <v>346</v>
      </c>
      <c r="C689" s="79" t="s">
        <v>307</v>
      </c>
      <c r="D689" s="79">
        <f t="shared" ref="D689:J689" si="365">SUM(D690:D696)</f>
        <v>320546.89999999997</v>
      </c>
      <c r="E689" s="79">
        <f t="shared" si="365"/>
        <v>320546.89999999997</v>
      </c>
      <c r="F689" s="79">
        <f t="shared" si="365"/>
        <v>0</v>
      </c>
      <c r="G689" s="79">
        <f t="shared" si="365"/>
        <v>0</v>
      </c>
      <c r="H689" s="79">
        <f t="shared" si="365"/>
        <v>0</v>
      </c>
      <c r="I689" s="79">
        <f t="shared" ref="I689" si="366">SUM(I690:I696)</f>
        <v>0</v>
      </c>
      <c r="J689" s="79">
        <f t="shared" si="365"/>
        <v>0</v>
      </c>
    </row>
    <row r="690" spans="1:11" ht="21" customHeight="1" x14ac:dyDescent="0.25">
      <c r="A690" s="335"/>
      <c r="B690" s="351"/>
      <c r="C690" s="202" t="s">
        <v>66</v>
      </c>
      <c r="D690" s="202">
        <f>SUM(E690:G690)</f>
        <v>46421.299999999996</v>
      </c>
      <c r="E690" s="202">
        <f>E698+E706+E714</f>
        <v>46421.299999999996</v>
      </c>
      <c r="F690" s="202">
        <f>F723</f>
        <v>0</v>
      </c>
      <c r="G690" s="202">
        <f t="shared" ref="G690:J690" si="367">G723</f>
        <v>0</v>
      </c>
      <c r="H690" s="202">
        <f t="shared" si="367"/>
        <v>0</v>
      </c>
      <c r="I690" s="202">
        <f t="shared" ref="I690" si="368">I723</f>
        <v>0</v>
      </c>
      <c r="J690" s="202">
        <f t="shared" si="367"/>
        <v>0</v>
      </c>
    </row>
    <row r="691" spans="1:11" ht="21" customHeight="1" x14ac:dyDescent="0.25">
      <c r="A691" s="335"/>
      <c r="B691" s="351"/>
      <c r="C691" s="202" t="s">
        <v>70</v>
      </c>
      <c r="D691" s="202">
        <f t="shared" ref="D691:D696" si="369">SUM(E691:G691)</f>
        <v>45687.6</v>
      </c>
      <c r="E691" s="202">
        <f t="shared" ref="E691:E696" si="370">E699+E707+E715</f>
        <v>45687.6</v>
      </c>
      <c r="F691" s="202">
        <f t="shared" ref="F691:J696" si="371">F724</f>
        <v>0</v>
      </c>
      <c r="G691" s="202">
        <f t="shared" si="371"/>
        <v>0</v>
      </c>
      <c r="H691" s="202">
        <f t="shared" si="371"/>
        <v>0</v>
      </c>
      <c r="I691" s="202">
        <f t="shared" ref="I691" si="372">I724</f>
        <v>0</v>
      </c>
      <c r="J691" s="202">
        <f t="shared" si="371"/>
        <v>0</v>
      </c>
    </row>
    <row r="692" spans="1:11" ht="21" customHeight="1" x14ac:dyDescent="0.25">
      <c r="A692" s="335"/>
      <c r="B692" s="351"/>
      <c r="C692" s="202" t="s">
        <v>297</v>
      </c>
      <c r="D692" s="202">
        <f t="shared" si="369"/>
        <v>45687.6</v>
      </c>
      <c r="E692" s="202">
        <f t="shared" si="370"/>
        <v>45687.6</v>
      </c>
      <c r="F692" s="202">
        <f t="shared" si="371"/>
        <v>0</v>
      </c>
      <c r="G692" s="202">
        <f t="shared" si="371"/>
        <v>0</v>
      </c>
      <c r="H692" s="202">
        <f t="shared" si="371"/>
        <v>0</v>
      </c>
      <c r="I692" s="202">
        <f t="shared" ref="I692" si="373">I725</f>
        <v>0</v>
      </c>
      <c r="J692" s="202">
        <f t="shared" si="371"/>
        <v>0</v>
      </c>
    </row>
    <row r="693" spans="1:11" ht="21" customHeight="1" x14ac:dyDescent="0.25">
      <c r="A693" s="335"/>
      <c r="B693" s="351"/>
      <c r="C693" s="202" t="s">
        <v>298</v>
      </c>
      <c r="D693" s="202">
        <f t="shared" si="369"/>
        <v>45687.6</v>
      </c>
      <c r="E693" s="202">
        <f t="shared" si="370"/>
        <v>45687.6</v>
      </c>
      <c r="F693" s="202">
        <f t="shared" si="371"/>
        <v>0</v>
      </c>
      <c r="G693" s="202">
        <f t="shared" si="371"/>
        <v>0</v>
      </c>
      <c r="H693" s="202">
        <f t="shared" si="371"/>
        <v>0</v>
      </c>
      <c r="I693" s="202">
        <f t="shared" ref="I693" si="374">I726</f>
        <v>0</v>
      </c>
      <c r="J693" s="202">
        <f t="shared" si="371"/>
        <v>0</v>
      </c>
    </row>
    <row r="694" spans="1:11" s="85" customFormat="1" ht="21" customHeight="1" x14ac:dyDescent="0.25">
      <c r="A694" s="335"/>
      <c r="B694" s="351"/>
      <c r="C694" s="202" t="s">
        <v>308</v>
      </c>
      <c r="D694" s="202">
        <f t="shared" si="369"/>
        <v>45687.6</v>
      </c>
      <c r="E694" s="202">
        <f t="shared" si="370"/>
        <v>45687.6</v>
      </c>
      <c r="F694" s="202">
        <f t="shared" si="371"/>
        <v>0</v>
      </c>
      <c r="G694" s="202">
        <f t="shared" si="371"/>
        <v>0</v>
      </c>
      <c r="H694" s="202">
        <f t="shared" si="371"/>
        <v>0</v>
      </c>
      <c r="I694" s="202">
        <f t="shared" ref="I694" si="375">I727</f>
        <v>0</v>
      </c>
      <c r="J694" s="202">
        <f t="shared" si="371"/>
        <v>0</v>
      </c>
      <c r="K694" s="84"/>
    </row>
    <row r="695" spans="1:11" ht="42" customHeight="1" x14ac:dyDescent="0.25">
      <c r="A695" s="335"/>
      <c r="B695" s="351"/>
      <c r="C695" s="202" t="s">
        <v>309</v>
      </c>
      <c r="D695" s="202">
        <f t="shared" si="369"/>
        <v>45687.6</v>
      </c>
      <c r="E695" s="202">
        <f t="shared" si="370"/>
        <v>45687.6</v>
      </c>
      <c r="F695" s="202">
        <f t="shared" si="371"/>
        <v>0</v>
      </c>
      <c r="G695" s="202">
        <f t="shared" si="371"/>
        <v>0</v>
      </c>
      <c r="H695" s="202">
        <f t="shared" si="371"/>
        <v>0</v>
      </c>
      <c r="I695" s="202">
        <f t="shared" ref="I695" si="376">I728</f>
        <v>0</v>
      </c>
      <c r="J695" s="202">
        <f t="shared" si="371"/>
        <v>0</v>
      </c>
    </row>
    <row r="696" spans="1:11" ht="39.75" customHeight="1" x14ac:dyDescent="0.25">
      <c r="A696" s="336"/>
      <c r="B696" s="352"/>
      <c r="C696" s="202" t="s">
        <v>310</v>
      </c>
      <c r="D696" s="202">
        <f t="shared" si="369"/>
        <v>45687.6</v>
      </c>
      <c r="E696" s="202">
        <f t="shared" si="370"/>
        <v>45687.6</v>
      </c>
      <c r="F696" s="202">
        <f t="shared" si="371"/>
        <v>0</v>
      </c>
      <c r="G696" s="202">
        <f t="shared" si="371"/>
        <v>0</v>
      </c>
      <c r="H696" s="202">
        <f t="shared" si="371"/>
        <v>0</v>
      </c>
      <c r="I696" s="202">
        <f t="shared" ref="I696" si="377">I729</f>
        <v>0</v>
      </c>
      <c r="J696" s="202">
        <f t="shared" si="371"/>
        <v>0</v>
      </c>
    </row>
    <row r="697" spans="1:11" ht="21" customHeight="1" x14ac:dyDescent="0.25">
      <c r="A697" s="334" t="s">
        <v>658</v>
      </c>
      <c r="B697" s="350" t="s">
        <v>60</v>
      </c>
      <c r="C697" s="79" t="s">
        <v>307</v>
      </c>
      <c r="D697" s="79">
        <f>SUM(D698:D704)</f>
        <v>91606.6</v>
      </c>
      <c r="E697" s="79">
        <f>SUM(E698:E704)</f>
        <v>91606.6</v>
      </c>
      <c r="F697" s="79">
        <f>SUM(F698:F704)</f>
        <v>0</v>
      </c>
      <c r="G697" s="79">
        <f>SUM(G698:G704)</f>
        <v>0</v>
      </c>
      <c r="H697" s="79">
        <f t="shared" ref="H697:J697" si="378">SUM(H698:H704)</f>
        <v>0</v>
      </c>
      <c r="I697" s="79">
        <f t="shared" ref="I697" si="379">SUM(I698:I704)</f>
        <v>0</v>
      </c>
      <c r="J697" s="79">
        <f t="shared" si="378"/>
        <v>0</v>
      </c>
    </row>
    <row r="698" spans="1:11" ht="21" customHeight="1" x14ac:dyDescent="0.25">
      <c r="A698" s="335"/>
      <c r="B698" s="351"/>
      <c r="C698" s="202" t="s">
        <v>66</v>
      </c>
      <c r="D698" s="202">
        <f t="shared" ref="D698:D745" si="380">SUM(E698:G698)</f>
        <v>13393</v>
      </c>
      <c r="E698" s="202">
        <v>13393</v>
      </c>
      <c r="F698" s="86">
        <v>0</v>
      </c>
      <c r="G698" s="86">
        <v>0</v>
      </c>
      <c r="H698" s="202">
        <v>0</v>
      </c>
      <c r="I698" s="202">
        <v>0</v>
      </c>
      <c r="J698" s="202">
        <v>0</v>
      </c>
    </row>
    <row r="699" spans="1:11" ht="21" customHeight="1" x14ac:dyDescent="0.25">
      <c r="A699" s="335"/>
      <c r="B699" s="351"/>
      <c r="C699" s="202" t="s">
        <v>70</v>
      </c>
      <c r="D699" s="202">
        <f t="shared" si="380"/>
        <v>13035.6</v>
      </c>
      <c r="E699" s="202">
        <v>13035.6</v>
      </c>
      <c r="F699" s="86">
        <v>0</v>
      </c>
      <c r="G699" s="86">
        <v>0</v>
      </c>
      <c r="H699" s="202">
        <v>0</v>
      </c>
      <c r="I699" s="202">
        <v>0</v>
      </c>
      <c r="J699" s="202">
        <v>0</v>
      </c>
    </row>
    <row r="700" spans="1:11" ht="21" customHeight="1" x14ac:dyDescent="0.25">
      <c r="A700" s="335"/>
      <c r="B700" s="351"/>
      <c r="C700" s="202" t="s">
        <v>297</v>
      </c>
      <c r="D700" s="202">
        <f t="shared" si="380"/>
        <v>13035.6</v>
      </c>
      <c r="E700" s="202">
        <v>13035.6</v>
      </c>
      <c r="F700" s="86">
        <v>0</v>
      </c>
      <c r="G700" s="86">
        <v>0</v>
      </c>
      <c r="H700" s="202">
        <v>0</v>
      </c>
      <c r="I700" s="202">
        <v>0</v>
      </c>
      <c r="J700" s="202">
        <v>0</v>
      </c>
    </row>
    <row r="701" spans="1:11" ht="21" customHeight="1" x14ac:dyDescent="0.25">
      <c r="A701" s="335"/>
      <c r="B701" s="351"/>
      <c r="C701" s="202" t="s">
        <v>298</v>
      </c>
      <c r="D701" s="202">
        <f t="shared" si="380"/>
        <v>13035.6</v>
      </c>
      <c r="E701" s="202">
        <v>13035.6</v>
      </c>
      <c r="F701" s="86">
        <v>0</v>
      </c>
      <c r="G701" s="86">
        <v>0</v>
      </c>
      <c r="H701" s="202">
        <v>0</v>
      </c>
      <c r="I701" s="202">
        <v>0</v>
      </c>
      <c r="J701" s="202">
        <v>0</v>
      </c>
    </row>
    <row r="702" spans="1:11" s="85" customFormat="1" ht="21" customHeight="1" x14ac:dyDescent="0.25">
      <c r="A702" s="335"/>
      <c r="B702" s="351"/>
      <c r="C702" s="202" t="s">
        <v>308</v>
      </c>
      <c r="D702" s="202">
        <f t="shared" si="380"/>
        <v>13035.6</v>
      </c>
      <c r="E702" s="202">
        <v>13035.6</v>
      </c>
      <c r="F702" s="86">
        <v>0</v>
      </c>
      <c r="G702" s="86">
        <v>0</v>
      </c>
      <c r="H702" s="202">
        <v>0</v>
      </c>
      <c r="I702" s="202">
        <v>0</v>
      </c>
      <c r="J702" s="202">
        <v>0</v>
      </c>
      <c r="K702" s="84"/>
    </row>
    <row r="703" spans="1:11" ht="36" customHeight="1" x14ac:dyDescent="0.25">
      <c r="A703" s="335"/>
      <c r="B703" s="351"/>
      <c r="C703" s="202" t="s">
        <v>309</v>
      </c>
      <c r="D703" s="202">
        <f t="shared" si="380"/>
        <v>13035.6</v>
      </c>
      <c r="E703" s="202">
        <v>13035.6</v>
      </c>
      <c r="F703" s="86">
        <v>0</v>
      </c>
      <c r="G703" s="86">
        <v>0</v>
      </c>
      <c r="H703" s="202">
        <v>0</v>
      </c>
      <c r="I703" s="202">
        <v>0</v>
      </c>
      <c r="J703" s="202">
        <v>0</v>
      </c>
    </row>
    <row r="704" spans="1:11" ht="50.25" customHeight="1" x14ac:dyDescent="0.25">
      <c r="A704" s="336"/>
      <c r="B704" s="352"/>
      <c r="C704" s="202" t="s">
        <v>310</v>
      </c>
      <c r="D704" s="202">
        <f t="shared" si="380"/>
        <v>13035.6</v>
      </c>
      <c r="E704" s="202">
        <v>13035.6</v>
      </c>
      <c r="F704" s="86">
        <v>0</v>
      </c>
      <c r="G704" s="86">
        <v>0</v>
      </c>
      <c r="H704" s="202">
        <v>0</v>
      </c>
      <c r="I704" s="202">
        <v>0</v>
      </c>
      <c r="J704" s="202">
        <v>0</v>
      </c>
    </row>
    <row r="705" spans="1:11" ht="21" customHeight="1" x14ac:dyDescent="0.25">
      <c r="A705" s="334" t="s">
        <v>295</v>
      </c>
      <c r="B705" s="350" t="s">
        <v>61</v>
      </c>
      <c r="C705" s="79" t="s">
        <v>307</v>
      </c>
      <c r="D705" s="79">
        <f>SUM(D706:D712)</f>
        <v>227438.7</v>
      </c>
      <c r="E705" s="79">
        <f>SUM(E706:E712)</f>
        <v>227438.7</v>
      </c>
      <c r="F705" s="79">
        <f>SUM(F706:F712)</f>
        <v>0</v>
      </c>
      <c r="G705" s="79">
        <f>SUM(G706:G712)</f>
        <v>0</v>
      </c>
      <c r="H705" s="79">
        <f t="shared" ref="H705:J705" si="381">SUM(H706:H712)</f>
        <v>0</v>
      </c>
      <c r="I705" s="79">
        <f t="shared" ref="I705" si="382">SUM(I706:I712)</f>
        <v>0</v>
      </c>
      <c r="J705" s="79">
        <f t="shared" si="381"/>
        <v>0</v>
      </c>
    </row>
    <row r="706" spans="1:11" ht="21" customHeight="1" x14ac:dyDescent="0.25">
      <c r="A706" s="335"/>
      <c r="B706" s="351"/>
      <c r="C706" s="202" t="s">
        <v>66</v>
      </c>
      <c r="D706" s="202">
        <f t="shared" si="380"/>
        <v>31526.7</v>
      </c>
      <c r="E706" s="202">
        <v>31526.7</v>
      </c>
      <c r="F706" s="86">
        <v>0</v>
      </c>
      <c r="G706" s="86">
        <v>0</v>
      </c>
      <c r="H706" s="202">
        <v>0</v>
      </c>
      <c r="I706" s="202">
        <v>0</v>
      </c>
      <c r="J706" s="202">
        <v>0</v>
      </c>
    </row>
    <row r="707" spans="1:11" ht="21" customHeight="1" x14ac:dyDescent="0.25">
      <c r="A707" s="335"/>
      <c r="B707" s="351"/>
      <c r="C707" s="202" t="s">
        <v>70</v>
      </c>
      <c r="D707" s="202">
        <f t="shared" si="380"/>
        <v>32652</v>
      </c>
      <c r="E707" s="202">
        <v>32652</v>
      </c>
      <c r="F707" s="86">
        <v>0</v>
      </c>
      <c r="G707" s="86">
        <v>0</v>
      </c>
      <c r="H707" s="202">
        <v>0</v>
      </c>
      <c r="I707" s="202">
        <v>0</v>
      </c>
      <c r="J707" s="202">
        <v>0</v>
      </c>
    </row>
    <row r="708" spans="1:11" ht="21" customHeight="1" x14ac:dyDescent="0.25">
      <c r="A708" s="335"/>
      <c r="B708" s="351"/>
      <c r="C708" s="202" t="s">
        <v>297</v>
      </c>
      <c r="D708" s="202">
        <f t="shared" si="380"/>
        <v>32652</v>
      </c>
      <c r="E708" s="202">
        <v>32652</v>
      </c>
      <c r="F708" s="86">
        <v>0</v>
      </c>
      <c r="G708" s="86">
        <v>0</v>
      </c>
      <c r="H708" s="202">
        <v>0</v>
      </c>
      <c r="I708" s="202">
        <v>0</v>
      </c>
      <c r="J708" s="202">
        <v>0</v>
      </c>
    </row>
    <row r="709" spans="1:11" ht="21" customHeight="1" x14ac:dyDescent="0.25">
      <c r="A709" s="335"/>
      <c r="B709" s="351"/>
      <c r="C709" s="202" t="s">
        <v>298</v>
      </c>
      <c r="D709" s="202">
        <f t="shared" si="380"/>
        <v>32652</v>
      </c>
      <c r="E709" s="202">
        <v>32652</v>
      </c>
      <c r="F709" s="86">
        <v>0</v>
      </c>
      <c r="G709" s="86">
        <v>0</v>
      </c>
      <c r="H709" s="202">
        <v>0</v>
      </c>
      <c r="I709" s="202">
        <v>0</v>
      </c>
      <c r="J709" s="202">
        <v>0</v>
      </c>
    </row>
    <row r="710" spans="1:11" s="85" customFormat="1" ht="21" customHeight="1" x14ac:dyDescent="0.25">
      <c r="A710" s="335"/>
      <c r="B710" s="351"/>
      <c r="C710" s="202" t="s">
        <v>308</v>
      </c>
      <c r="D710" s="202">
        <f t="shared" si="380"/>
        <v>32652</v>
      </c>
      <c r="E710" s="202">
        <v>32652</v>
      </c>
      <c r="F710" s="86">
        <v>0</v>
      </c>
      <c r="G710" s="86">
        <v>0</v>
      </c>
      <c r="H710" s="202">
        <v>0</v>
      </c>
      <c r="I710" s="202">
        <v>0</v>
      </c>
      <c r="J710" s="202">
        <v>0</v>
      </c>
      <c r="K710" s="84"/>
    </row>
    <row r="711" spans="1:11" ht="32.25" customHeight="1" x14ac:dyDescent="0.25">
      <c r="A711" s="335"/>
      <c r="B711" s="351"/>
      <c r="C711" s="202" t="s">
        <v>309</v>
      </c>
      <c r="D711" s="202">
        <f>SUM(E711:J711)</f>
        <v>32652</v>
      </c>
      <c r="E711" s="202">
        <v>32652</v>
      </c>
      <c r="F711" s="86">
        <v>0</v>
      </c>
      <c r="G711" s="86">
        <v>0</v>
      </c>
      <c r="H711" s="202">
        <v>0</v>
      </c>
      <c r="I711" s="202">
        <v>0</v>
      </c>
      <c r="J711" s="202">
        <v>0</v>
      </c>
    </row>
    <row r="712" spans="1:11" ht="40.5" customHeight="1" x14ac:dyDescent="0.25">
      <c r="A712" s="336"/>
      <c r="B712" s="352"/>
      <c r="C712" s="202" t="s">
        <v>310</v>
      </c>
      <c r="D712" s="202">
        <f t="shared" si="380"/>
        <v>32652</v>
      </c>
      <c r="E712" s="202">
        <v>32652</v>
      </c>
      <c r="F712" s="86">
        <v>0</v>
      </c>
      <c r="G712" s="86">
        <v>0</v>
      </c>
      <c r="H712" s="202">
        <v>0</v>
      </c>
      <c r="I712" s="202">
        <v>0</v>
      </c>
      <c r="J712" s="202">
        <v>0</v>
      </c>
    </row>
    <row r="713" spans="1:11" ht="21" customHeight="1" x14ac:dyDescent="0.25">
      <c r="A713" s="334" t="s">
        <v>689</v>
      </c>
      <c r="B713" s="350" t="s">
        <v>62</v>
      </c>
      <c r="C713" s="79" t="s">
        <v>307</v>
      </c>
      <c r="D713" s="79">
        <f>SUM(D714:D720)</f>
        <v>1501.6</v>
      </c>
      <c r="E713" s="79">
        <f>SUM(E714:E720)</f>
        <v>1501.6</v>
      </c>
      <c r="F713" s="79">
        <f>SUM(F714:F720)</f>
        <v>0</v>
      </c>
      <c r="G713" s="79">
        <f>SUM(G714:G720)</f>
        <v>0</v>
      </c>
      <c r="H713" s="79">
        <f t="shared" ref="H713:J713" si="383">SUM(H714:H720)</f>
        <v>0</v>
      </c>
      <c r="I713" s="79">
        <f t="shared" ref="I713" si="384">SUM(I714:I720)</f>
        <v>0</v>
      </c>
      <c r="J713" s="79">
        <f t="shared" si="383"/>
        <v>0</v>
      </c>
    </row>
    <row r="714" spans="1:11" ht="21" customHeight="1" x14ac:dyDescent="0.25">
      <c r="A714" s="335"/>
      <c r="B714" s="351"/>
      <c r="C714" s="202" t="s">
        <v>66</v>
      </c>
      <c r="D714" s="202">
        <f t="shared" si="380"/>
        <v>1501.6</v>
      </c>
      <c r="E714" s="202">
        <v>1501.6</v>
      </c>
      <c r="F714" s="86">
        <v>0</v>
      </c>
      <c r="G714" s="86">
        <v>0</v>
      </c>
      <c r="H714" s="202">
        <v>0</v>
      </c>
      <c r="I714" s="202">
        <v>0</v>
      </c>
      <c r="J714" s="202">
        <v>0</v>
      </c>
    </row>
    <row r="715" spans="1:11" ht="21" customHeight="1" x14ac:dyDescent="0.25">
      <c r="A715" s="335"/>
      <c r="B715" s="351"/>
      <c r="C715" s="202" t="s">
        <v>70</v>
      </c>
      <c r="D715" s="202">
        <f t="shared" si="380"/>
        <v>0</v>
      </c>
      <c r="E715" s="202">
        <v>0</v>
      </c>
      <c r="F715" s="86">
        <v>0</v>
      </c>
      <c r="G715" s="86">
        <v>0</v>
      </c>
      <c r="H715" s="202">
        <v>0</v>
      </c>
      <c r="I715" s="202">
        <v>0</v>
      </c>
      <c r="J715" s="202">
        <v>0</v>
      </c>
    </row>
    <row r="716" spans="1:11" ht="21" customHeight="1" x14ac:dyDescent="0.25">
      <c r="A716" s="335"/>
      <c r="B716" s="351"/>
      <c r="C716" s="202" t="s">
        <v>297</v>
      </c>
      <c r="D716" s="202">
        <f t="shared" si="380"/>
        <v>0</v>
      </c>
      <c r="E716" s="202">
        <v>0</v>
      </c>
      <c r="F716" s="86">
        <v>0</v>
      </c>
      <c r="G716" s="86">
        <v>0</v>
      </c>
      <c r="H716" s="202">
        <v>0</v>
      </c>
      <c r="I716" s="202">
        <v>0</v>
      </c>
      <c r="J716" s="202">
        <v>0</v>
      </c>
    </row>
    <row r="717" spans="1:11" ht="21" customHeight="1" x14ac:dyDescent="0.25">
      <c r="A717" s="335"/>
      <c r="B717" s="351"/>
      <c r="C717" s="202" t="s">
        <v>298</v>
      </c>
      <c r="D717" s="202">
        <f t="shared" si="380"/>
        <v>0</v>
      </c>
      <c r="E717" s="202">
        <v>0</v>
      </c>
      <c r="F717" s="86">
        <v>0</v>
      </c>
      <c r="G717" s="86">
        <v>0</v>
      </c>
      <c r="H717" s="202">
        <v>0</v>
      </c>
      <c r="I717" s="202">
        <v>0</v>
      </c>
      <c r="J717" s="202">
        <v>0</v>
      </c>
    </row>
    <row r="718" spans="1:11" ht="21" customHeight="1" x14ac:dyDescent="0.25">
      <c r="A718" s="335"/>
      <c r="B718" s="351"/>
      <c r="C718" s="202" t="s">
        <v>308</v>
      </c>
      <c r="D718" s="202">
        <f t="shared" si="380"/>
        <v>0</v>
      </c>
      <c r="E718" s="202">
        <v>0</v>
      </c>
      <c r="F718" s="86">
        <v>0</v>
      </c>
      <c r="G718" s="86">
        <v>0</v>
      </c>
      <c r="H718" s="202">
        <v>0</v>
      </c>
      <c r="I718" s="202">
        <v>0</v>
      </c>
      <c r="J718" s="202">
        <v>0</v>
      </c>
    </row>
    <row r="719" spans="1:11" ht="36" customHeight="1" x14ac:dyDescent="0.25">
      <c r="A719" s="335"/>
      <c r="B719" s="351"/>
      <c r="C719" s="202" t="s">
        <v>309</v>
      </c>
      <c r="D719" s="202">
        <f t="shared" si="380"/>
        <v>0</v>
      </c>
      <c r="E719" s="202">
        <v>0</v>
      </c>
      <c r="F719" s="86">
        <v>0</v>
      </c>
      <c r="G719" s="86">
        <v>0</v>
      </c>
      <c r="H719" s="202">
        <v>0</v>
      </c>
      <c r="I719" s="202">
        <v>0</v>
      </c>
      <c r="J719" s="202">
        <v>0</v>
      </c>
    </row>
    <row r="720" spans="1:11" ht="34.5" customHeight="1" x14ac:dyDescent="0.25">
      <c r="A720" s="336"/>
      <c r="B720" s="352"/>
      <c r="C720" s="202" t="s">
        <v>310</v>
      </c>
      <c r="D720" s="202">
        <f t="shared" si="380"/>
        <v>0</v>
      </c>
      <c r="E720" s="202">
        <v>0</v>
      </c>
      <c r="F720" s="86">
        <v>0</v>
      </c>
      <c r="G720" s="86">
        <v>0</v>
      </c>
      <c r="H720" s="202">
        <v>0</v>
      </c>
      <c r="I720" s="202">
        <v>0</v>
      </c>
      <c r="J720" s="202">
        <v>0</v>
      </c>
    </row>
    <row r="721" spans="1:11" ht="44.25" customHeight="1" x14ac:dyDescent="0.25">
      <c r="A721" s="186" t="s">
        <v>400</v>
      </c>
      <c r="B721" s="343" t="s">
        <v>398</v>
      </c>
      <c r="C721" s="344"/>
      <c r="D721" s="344"/>
      <c r="E721" s="344"/>
      <c r="F721" s="344"/>
      <c r="G721" s="344"/>
      <c r="H721" s="344"/>
      <c r="I721" s="344"/>
      <c r="J721" s="345"/>
    </row>
    <row r="722" spans="1:11" ht="21" customHeight="1" x14ac:dyDescent="0.25">
      <c r="A722" s="334" t="s">
        <v>400</v>
      </c>
      <c r="B722" s="350" t="s">
        <v>399</v>
      </c>
      <c r="C722" s="79" t="s">
        <v>307</v>
      </c>
      <c r="D722" s="79">
        <f>SUM(D723:D729)</f>
        <v>120381.80000000002</v>
      </c>
      <c r="E722" s="79">
        <f>SUM(E723:E729)</f>
        <v>120381.80000000002</v>
      </c>
      <c r="F722" s="79">
        <f>SUM(F723:F729)</f>
        <v>0</v>
      </c>
      <c r="G722" s="79">
        <f>SUM(G723:G729)</f>
        <v>0</v>
      </c>
      <c r="H722" s="79">
        <f t="shared" ref="H722:J722" si="385">SUM(H723:H729)</f>
        <v>0</v>
      </c>
      <c r="I722" s="79">
        <f t="shared" ref="I722" si="386">SUM(I723:I729)</f>
        <v>0</v>
      </c>
      <c r="J722" s="79">
        <f t="shared" si="385"/>
        <v>0</v>
      </c>
    </row>
    <row r="723" spans="1:11" ht="21" customHeight="1" x14ac:dyDescent="0.25">
      <c r="A723" s="335"/>
      <c r="B723" s="351"/>
      <c r="C723" s="202" t="s">
        <v>66</v>
      </c>
      <c r="D723" s="202">
        <f t="shared" si="380"/>
        <v>21477.599999999999</v>
      </c>
      <c r="E723" s="202">
        <f>E731</f>
        <v>21477.599999999999</v>
      </c>
      <c r="F723" s="202">
        <f t="shared" ref="F723:J723" si="387">F731</f>
        <v>0</v>
      </c>
      <c r="G723" s="202">
        <f t="shared" si="387"/>
        <v>0</v>
      </c>
      <c r="H723" s="202">
        <f t="shared" si="387"/>
        <v>0</v>
      </c>
      <c r="I723" s="202">
        <f t="shared" ref="I723" si="388">I731</f>
        <v>0</v>
      </c>
      <c r="J723" s="202">
        <f t="shared" si="387"/>
        <v>0</v>
      </c>
    </row>
    <row r="724" spans="1:11" ht="21" customHeight="1" x14ac:dyDescent="0.25">
      <c r="A724" s="335"/>
      <c r="B724" s="351"/>
      <c r="C724" s="202" t="s">
        <v>70</v>
      </c>
      <c r="D724" s="202">
        <f t="shared" si="380"/>
        <v>22771.200000000001</v>
      </c>
      <c r="E724" s="202">
        <f>E732+E740</f>
        <v>22771.200000000001</v>
      </c>
      <c r="F724" s="202">
        <f t="shared" ref="F724:J724" si="389">F732</f>
        <v>0</v>
      </c>
      <c r="G724" s="202">
        <f t="shared" si="389"/>
        <v>0</v>
      </c>
      <c r="H724" s="202">
        <f t="shared" si="389"/>
        <v>0</v>
      </c>
      <c r="I724" s="202">
        <f t="shared" ref="I724" si="390">I732</f>
        <v>0</v>
      </c>
      <c r="J724" s="202">
        <f t="shared" si="389"/>
        <v>0</v>
      </c>
    </row>
    <row r="725" spans="1:11" ht="21" customHeight="1" x14ac:dyDescent="0.25">
      <c r="A725" s="335"/>
      <c r="B725" s="351"/>
      <c r="C725" s="202" t="s">
        <v>297</v>
      </c>
      <c r="D725" s="202">
        <f t="shared" si="380"/>
        <v>15226.6</v>
      </c>
      <c r="E725" s="202">
        <f t="shared" ref="E725:J725" si="391">E733</f>
        <v>15226.6</v>
      </c>
      <c r="F725" s="202">
        <f t="shared" si="391"/>
        <v>0</v>
      </c>
      <c r="G725" s="202">
        <f t="shared" si="391"/>
        <v>0</v>
      </c>
      <c r="H725" s="202">
        <f t="shared" si="391"/>
        <v>0</v>
      </c>
      <c r="I725" s="202">
        <f t="shared" ref="I725" si="392">I733</f>
        <v>0</v>
      </c>
      <c r="J725" s="202">
        <f t="shared" si="391"/>
        <v>0</v>
      </c>
    </row>
    <row r="726" spans="1:11" ht="21" customHeight="1" x14ac:dyDescent="0.25">
      <c r="A726" s="335"/>
      <c r="B726" s="351"/>
      <c r="C726" s="202" t="s">
        <v>298</v>
      </c>
      <c r="D726" s="202">
        <f t="shared" si="380"/>
        <v>15226.6</v>
      </c>
      <c r="E726" s="202">
        <f t="shared" ref="E726:J726" si="393">E734</f>
        <v>15226.6</v>
      </c>
      <c r="F726" s="202">
        <f t="shared" si="393"/>
        <v>0</v>
      </c>
      <c r="G726" s="202">
        <f t="shared" si="393"/>
        <v>0</v>
      </c>
      <c r="H726" s="202">
        <f t="shared" si="393"/>
        <v>0</v>
      </c>
      <c r="I726" s="202">
        <f t="shared" ref="I726" si="394">I734</f>
        <v>0</v>
      </c>
      <c r="J726" s="202">
        <f t="shared" si="393"/>
        <v>0</v>
      </c>
    </row>
    <row r="727" spans="1:11" s="85" customFormat="1" ht="21" customHeight="1" x14ac:dyDescent="0.25">
      <c r="A727" s="335"/>
      <c r="B727" s="351"/>
      <c r="C727" s="202" t="s">
        <v>308</v>
      </c>
      <c r="D727" s="202">
        <f t="shared" si="380"/>
        <v>15226.6</v>
      </c>
      <c r="E727" s="202">
        <f t="shared" ref="E727:J727" si="395">E735</f>
        <v>15226.6</v>
      </c>
      <c r="F727" s="202">
        <f t="shared" si="395"/>
        <v>0</v>
      </c>
      <c r="G727" s="202">
        <f t="shared" si="395"/>
        <v>0</v>
      </c>
      <c r="H727" s="202">
        <f t="shared" si="395"/>
        <v>0</v>
      </c>
      <c r="I727" s="202">
        <f t="shared" ref="I727" si="396">I735</f>
        <v>0</v>
      </c>
      <c r="J727" s="202">
        <f t="shared" si="395"/>
        <v>0</v>
      </c>
      <c r="K727" s="84"/>
    </row>
    <row r="728" spans="1:11" ht="33.75" customHeight="1" x14ac:dyDescent="0.25">
      <c r="A728" s="335"/>
      <c r="B728" s="351"/>
      <c r="C728" s="202" t="s">
        <v>309</v>
      </c>
      <c r="D728" s="202">
        <f t="shared" si="380"/>
        <v>15226.6</v>
      </c>
      <c r="E728" s="202">
        <f t="shared" ref="E728:J728" si="397">E736</f>
        <v>15226.6</v>
      </c>
      <c r="F728" s="202">
        <f t="shared" si="397"/>
        <v>0</v>
      </c>
      <c r="G728" s="202">
        <f t="shared" si="397"/>
        <v>0</v>
      </c>
      <c r="H728" s="202">
        <f t="shared" si="397"/>
        <v>0</v>
      </c>
      <c r="I728" s="202">
        <f t="shared" ref="I728" si="398">I736</f>
        <v>0</v>
      </c>
      <c r="J728" s="202">
        <f t="shared" si="397"/>
        <v>0</v>
      </c>
    </row>
    <row r="729" spans="1:11" ht="41.25" customHeight="1" x14ac:dyDescent="0.25">
      <c r="A729" s="336"/>
      <c r="B729" s="352"/>
      <c r="C729" s="202" t="s">
        <v>310</v>
      </c>
      <c r="D729" s="202">
        <f t="shared" si="380"/>
        <v>15226.6</v>
      </c>
      <c r="E729" s="202">
        <f t="shared" ref="E729:H729" si="399">E737</f>
        <v>15226.6</v>
      </c>
      <c r="F729" s="202">
        <f t="shared" si="399"/>
        <v>0</v>
      </c>
      <c r="G729" s="202">
        <f t="shared" si="399"/>
        <v>0</v>
      </c>
      <c r="H729" s="202">
        <f t="shared" si="399"/>
        <v>0</v>
      </c>
      <c r="I729" s="202">
        <f t="shared" ref="I729" si="400">I737</f>
        <v>0</v>
      </c>
      <c r="J729" s="202">
        <f>J737</f>
        <v>0</v>
      </c>
    </row>
    <row r="730" spans="1:11" ht="21" customHeight="1" x14ac:dyDescent="0.25">
      <c r="A730" s="334" t="s">
        <v>401</v>
      </c>
      <c r="B730" s="350" t="s">
        <v>63</v>
      </c>
      <c r="C730" s="79" t="s">
        <v>307</v>
      </c>
      <c r="D730" s="79">
        <f>SUM(D731:D737)</f>
        <v>112837.20000000001</v>
      </c>
      <c r="E730" s="79">
        <f>SUM(E731:E737)</f>
        <v>112837.20000000001</v>
      </c>
      <c r="F730" s="79">
        <f>SUM(F731:F737)</f>
        <v>0</v>
      </c>
      <c r="G730" s="79">
        <f>SUM(G731:G737)</f>
        <v>0</v>
      </c>
      <c r="H730" s="79">
        <f t="shared" ref="H730:J730" si="401">SUM(H731:H737)</f>
        <v>0</v>
      </c>
      <c r="I730" s="79">
        <f t="shared" ref="I730" si="402">SUM(I731:I737)</f>
        <v>0</v>
      </c>
      <c r="J730" s="79">
        <f t="shared" si="401"/>
        <v>0</v>
      </c>
    </row>
    <row r="731" spans="1:11" ht="21" customHeight="1" x14ac:dyDescent="0.25">
      <c r="A731" s="335"/>
      <c r="B731" s="351"/>
      <c r="C731" s="202" t="s">
        <v>66</v>
      </c>
      <c r="D731" s="202">
        <f t="shared" si="380"/>
        <v>21477.599999999999</v>
      </c>
      <c r="E731" s="202">
        <v>21477.599999999999</v>
      </c>
      <c r="F731" s="202">
        <v>0</v>
      </c>
      <c r="G731" s="202">
        <v>0</v>
      </c>
      <c r="H731" s="202">
        <v>0</v>
      </c>
      <c r="I731" s="202">
        <v>0</v>
      </c>
      <c r="J731" s="202">
        <v>0</v>
      </c>
    </row>
    <row r="732" spans="1:11" ht="21" customHeight="1" x14ac:dyDescent="0.25">
      <c r="A732" s="335"/>
      <c r="B732" s="351"/>
      <c r="C732" s="202" t="s">
        <v>70</v>
      </c>
      <c r="D732" s="202">
        <f t="shared" si="380"/>
        <v>15226.6</v>
      </c>
      <c r="E732" s="202">
        <v>15226.6</v>
      </c>
      <c r="F732" s="202">
        <v>0</v>
      </c>
      <c r="G732" s="202">
        <v>0</v>
      </c>
      <c r="H732" s="202">
        <v>0</v>
      </c>
      <c r="I732" s="202">
        <v>0</v>
      </c>
      <c r="J732" s="202">
        <v>0</v>
      </c>
    </row>
    <row r="733" spans="1:11" ht="21" customHeight="1" x14ac:dyDescent="0.25">
      <c r="A733" s="335"/>
      <c r="B733" s="351"/>
      <c r="C733" s="202" t="s">
        <v>297</v>
      </c>
      <c r="D733" s="202">
        <f t="shared" si="380"/>
        <v>15226.6</v>
      </c>
      <c r="E733" s="202">
        <v>15226.6</v>
      </c>
      <c r="F733" s="202">
        <v>0</v>
      </c>
      <c r="G733" s="202">
        <v>0</v>
      </c>
      <c r="H733" s="202">
        <v>0</v>
      </c>
      <c r="I733" s="202">
        <v>0</v>
      </c>
      <c r="J733" s="202">
        <v>0</v>
      </c>
    </row>
    <row r="734" spans="1:11" ht="21" customHeight="1" x14ac:dyDescent="0.25">
      <c r="A734" s="335"/>
      <c r="B734" s="351"/>
      <c r="C734" s="202" t="s">
        <v>298</v>
      </c>
      <c r="D734" s="202">
        <f t="shared" si="380"/>
        <v>15226.6</v>
      </c>
      <c r="E734" s="202">
        <v>15226.6</v>
      </c>
      <c r="F734" s="202">
        <v>0</v>
      </c>
      <c r="G734" s="202">
        <v>0</v>
      </c>
      <c r="H734" s="202">
        <v>0</v>
      </c>
      <c r="I734" s="202">
        <v>0</v>
      </c>
      <c r="J734" s="202">
        <v>0</v>
      </c>
    </row>
    <row r="735" spans="1:11" s="85" customFormat="1" ht="21" customHeight="1" x14ac:dyDescent="0.25">
      <c r="A735" s="335"/>
      <c r="B735" s="351"/>
      <c r="C735" s="202" t="s">
        <v>308</v>
      </c>
      <c r="D735" s="202">
        <f t="shared" si="380"/>
        <v>15226.6</v>
      </c>
      <c r="E735" s="202">
        <v>15226.6</v>
      </c>
      <c r="F735" s="202">
        <v>0</v>
      </c>
      <c r="G735" s="202">
        <v>0</v>
      </c>
      <c r="H735" s="202">
        <v>0</v>
      </c>
      <c r="I735" s="202">
        <v>0</v>
      </c>
      <c r="J735" s="202">
        <v>0</v>
      </c>
      <c r="K735" s="84"/>
    </row>
    <row r="736" spans="1:11" ht="42" customHeight="1" x14ac:dyDescent="0.25">
      <c r="A736" s="335"/>
      <c r="B736" s="351"/>
      <c r="C736" s="202" t="s">
        <v>309</v>
      </c>
      <c r="D736" s="202">
        <f t="shared" si="380"/>
        <v>15226.6</v>
      </c>
      <c r="E736" s="202">
        <v>15226.6</v>
      </c>
      <c r="F736" s="202">
        <v>0</v>
      </c>
      <c r="G736" s="202">
        <v>0</v>
      </c>
      <c r="H736" s="202">
        <v>0</v>
      </c>
      <c r="I736" s="202">
        <v>0</v>
      </c>
      <c r="J736" s="202">
        <v>0</v>
      </c>
    </row>
    <row r="737" spans="1:11" ht="42.75" customHeight="1" x14ac:dyDescent="0.25">
      <c r="A737" s="336"/>
      <c r="B737" s="352"/>
      <c r="C737" s="202" t="s">
        <v>310</v>
      </c>
      <c r="D737" s="202">
        <f t="shared" si="380"/>
        <v>15226.6</v>
      </c>
      <c r="E737" s="202">
        <v>15226.6</v>
      </c>
      <c r="F737" s="202">
        <v>0</v>
      </c>
      <c r="G737" s="202">
        <v>0</v>
      </c>
      <c r="H737" s="202">
        <v>0</v>
      </c>
      <c r="I737" s="202">
        <v>0</v>
      </c>
      <c r="J737" s="202">
        <v>0</v>
      </c>
    </row>
    <row r="738" spans="1:11" ht="21" customHeight="1" x14ac:dyDescent="0.25">
      <c r="A738" s="334" t="s">
        <v>755</v>
      </c>
      <c r="B738" s="334" t="s">
        <v>757</v>
      </c>
      <c r="C738" s="79" t="s">
        <v>307</v>
      </c>
      <c r="D738" s="79">
        <f>SUM(D739:D745)</f>
        <v>7544.6</v>
      </c>
      <c r="E738" s="79">
        <f>SUM(E739:E745)</f>
        <v>7544.6</v>
      </c>
      <c r="F738" s="79">
        <f>SUM(F739:F745)</f>
        <v>0</v>
      </c>
      <c r="G738" s="79">
        <f>SUM(G739:G745)</f>
        <v>0</v>
      </c>
      <c r="H738" s="79">
        <f t="shared" ref="H738:J738" si="403">SUM(H739:H745)</f>
        <v>0</v>
      </c>
      <c r="I738" s="79">
        <f t="shared" si="403"/>
        <v>0</v>
      </c>
      <c r="J738" s="79">
        <f t="shared" si="403"/>
        <v>0</v>
      </c>
    </row>
    <row r="739" spans="1:11" ht="21" customHeight="1" x14ac:dyDescent="0.25">
      <c r="A739" s="335"/>
      <c r="B739" s="335"/>
      <c r="C739" s="202" t="s">
        <v>66</v>
      </c>
      <c r="D739" s="202">
        <f t="shared" si="380"/>
        <v>0</v>
      </c>
      <c r="E739" s="202">
        <v>0</v>
      </c>
      <c r="F739" s="202">
        <v>0</v>
      </c>
      <c r="G739" s="202">
        <v>0</v>
      </c>
      <c r="H739" s="202">
        <v>0</v>
      </c>
      <c r="I739" s="202">
        <v>0</v>
      </c>
      <c r="J739" s="202">
        <v>0</v>
      </c>
    </row>
    <row r="740" spans="1:11" ht="21" customHeight="1" x14ac:dyDescent="0.25">
      <c r="A740" s="335"/>
      <c r="B740" s="335"/>
      <c r="C740" s="202" t="s">
        <v>70</v>
      </c>
      <c r="D740" s="202">
        <f t="shared" si="380"/>
        <v>7544.6</v>
      </c>
      <c r="E740" s="202">
        <v>7544.6</v>
      </c>
      <c r="F740" s="202">
        <v>0</v>
      </c>
      <c r="G740" s="202">
        <v>0</v>
      </c>
      <c r="H740" s="202">
        <v>0</v>
      </c>
      <c r="I740" s="202">
        <v>0</v>
      </c>
      <c r="J740" s="202">
        <v>0</v>
      </c>
    </row>
    <row r="741" spans="1:11" ht="21" customHeight="1" x14ac:dyDescent="0.25">
      <c r="A741" s="335"/>
      <c r="B741" s="335"/>
      <c r="C741" s="202" t="s">
        <v>297</v>
      </c>
      <c r="D741" s="202">
        <f t="shared" si="380"/>
        <v>0</v>
      </c>
      <c r="E741" s="202">
        <v>0</v>
      </c>
      <c r="F741" s="202">
        <v>0</v>
      </c>
      <c r="G741" s="202">
        <v>0</v>
      </c>
      <c r="H741" s="202">
        <v>0</v>
      </c>
      <c r="I741" s="202">
        <v>0</v>
      </c>
      <c r="J741" s="202">
        <v>0</v>
      </c>
    </row>
    <row r="742" spans="1:11" ht="21" customHeight="1" x14ac:dyDescent="0.25">
      <c r="A742" s="335"/>
      <c r="B742" s="335"/>
      <c r="C742" s="202" t="s">
        <v>298</v>
      </c>
      <c r="D742" s="202">
        <f t="shared" si="380"/>
        <v>0</v>
      </c>
      <c r="E742" s="202">
        <v>0</v>
      </c>
      <c r="F742" s="202">
        <v>0</v>
      </c>
      <c r="G742" s="202">
        <v>0</v>
      </c>
      <c r="H742" s="202">
        <v>0</v>
      </c>
      <c r="I742" s="202">
        <v>0</v>
      </c>
      <c r="J742" s="202">
        <v>0</v>
      </c>
    </row>
    <row r="743" spans="1:11" ht="21" customHeight="1" x14ac:dyDescent="0.25">
      <c r="A743" s="335"/>
      <c r="B743" s="335"/>
      <c r="C743" s="202" t="s">
        <v>308</v>
      </c>
      <c r="D743" s="202">
        <f t="shared" si="380"/>
        <v>0</v>
      </c>
      <c r="E743" s="202">
        <v>0</v>
      </c>
      <c r="F743" s="202">
        <v>0</v>
      </c>
      <c r="G743" s="202">
        <v>0</v>
      </c>
      <c r="H743" s="202">
        <v>0</v>
      </c>
      <c r="I743" s="202">
        <v>0</v>
      </c>
      <c r="J743" s="202">
        <v>0</v>
      </c>
    </row>
    <row r="744" spans="1:11" ht="35.25" customHeight="1" x14ac:dyDescent="0.25">
      <c r="A744" s="335"/>
      <c r="B744" s="335"/>
      <c r="C744" s="202" t="s">
        <v>309</v>
      </c>
      <c r="D744" s="202">
        <f t="shared" si="380"/>
        <v>0</v>
      </c>
      <c r="E744" s="202">
        <v>0</v>
      </c>
      <c r="F744" s="202">
        <v>0</v>
      </c>
      <c r="G744" s="202">
        <v>0</v>
      </c>
      <c r="H744" s="202">
        <v>0</v>
      </c>
      <c r="I744" s="202">
        <v>0</v>
      </c>
      <c r="J744" s="202">
        <v>0</v>
      </c>
    </row>
    <row r="745" spans="1:11" ht="33.75" customHeight="1" x14ac:dyDescent="0.25">
      <c r="A745" s="336"/>
      <c r="B745" s="336"/>
      <c r="C745" s="202" t="s">
        <v>310</v>
      </c>
      <c r="D745" s="202">
        <f t="shared" si="380"/>
        <v>0</v>
      </c>
      <c r="E745" s="202">
        <v>0</v>
      </c>
      <c r="F745" s="202">
        <v>0</v>
      </c>
      <c r="G745" s="202">
        <v>0</v>
      </c>
      <c r="H745" s="202">
        <v>0</v>
      </c>
      <c r="I745" s="202">
        <v>0</v>
      </c>
      <c r="J745" s="202">
        <v>0</v>
      </c>
    </row>
    <row r="746" spans="1:11" ht="39.75" customHeight="1" x14ac:dyDescent="0.25">
      <c r="A746" s="202" t="s">
        <v>659</v>
      </c>
      <c r="B746" s="343" t="s">
        <v>544</v>
      </c>
      <c r="C746" s="344"/>
      <c r="D746" s="344"/>
      <c r="E746" s="344"/>
      <c r="F746" s="344"/>
      <c r="G746" s="344"/>
      <c r="H746" s="344"/>
      <c r="I746" s="344"/>
      <c r="J746" s="345"/>
    </row>
    <row r="747" spans="1:11" ht="21" customHeight="1" x14ac:dyDescent="0.25">
      <c r="A747" s="334" t="s">
        <v>659</v>
      </c>
      <c r="B747" s="350" t="s">
        <v>347</v>
      </c>
      <c r="C747" s="79" t="s">
        <v>307</v>
      </c>
      <c r="D747" s="79">
        <f>SUM(D748:D754)</f>
        <v>4235</v>
      </c>
      <c r="E747" s="79">
        <f t="shared" ref="E747" si="404">SUM(E748:E754)</f>
        <v>4235</v>
      </c>
      <c r="F747" s="79">
        <f>SUM(F748:F754)</f>
        <v>0</v>
      </c>
      <c r="G747" s="79">
        <f>SUM(G748:G754)</f>
        <v>0</v>
      </c>
      <c r="H747" s="202">
        <v>0</v>
      </c>
      <c r="I747" s="202">
        <v>0</v>
      </c>
      <c r="J747" s="202">
        <v>0</v>
      </c>
    </row>
    <row r="748" spans="1:11" ht="21" customHeight="1" x14ac:dyDescent="0.25">
      <c r="A748" s="335"/>
      <c r="B748" s="351"/>
      <c r="C748" s="202" t="s">
        <v>66</v>
      </c>
      <c r="D748" s="202">
        <f>SUM(E748:G748)</f>
        <v>780</v>
      </c>
      <c r="E748" s="202">
        <f t="shared" ref="E748:G748" si="405">E756</f>
        <v>780</v>
      </c>
      <c r="F748" s="202">
        <f t="shared" si="405"/>
        <v>0</v>
      </c>
      <c r="G748" s="202">
        <f t="shared" si="405"/>
        <v>0</v>
      </c>
      <c r="H748" s="202">
        <f>H756</f>
        <v>0</v>
      </c>
      <c r="I748" s="202">
        <f>I756</f>
        <v>0</v>
      </c>
      <c r="J748" s="202">
        <f>J756</f>
        <v>0</v>
      </c>
    </row>
    <row r="749" spans="1:11" ht="21" customHeight="1" x14ac:dyDescent="0.25">
      <c r="A749" s="335"/>
      <c r="B749" s="351"/>
      <c r="C749" s="202" t="s">
        <v>70</v>
      </c>
      <c r="D749" s="202">
        <f t="shared" ref="D749:D751" si="406">SUM(E749:G749)</f>
        <v>580</v>
      </c>
      <c r="E749" s="202">
        <f t="shared" ref="E749:G749" si="407">E757</f>
        <v>580</v>
      </c>
      <c r="F749" s="202">
        <f t="shared" si="407"/>
        <v>0</v>
      </c>
      <c r="G749" s="202">
        <f t="shared" si="407"/>
        <v>0</v>
      </c>
      <c r="H749" s="202">
        <f t="shared" ref="H749:J754" si="408">H757</f>
        <v>0</v>
      </c>
      <c r="I749" s="202">
        <f t="shared" ref="I749" si="409">I757</f>
        <v>0</v>
      </c>
      <c r="J749" s="202">
        <f t="shared" si="408"/>
        <v>0</v>
      </c>
    </row>
    <row r="750" spans="1:11" ht="21" customHeight="1" x14ac:dyDescent="0.25">
      <c r="A750" s="335"/>
      <c r="B750" s="351"/>
      <c r="C750" s="202" t="s">
        <v>297</v>
      </c>
      <c r="D750" s="202">
        <f t="shared" si="406"/>
        <v>575</v>
      </c>
      <c r="E750" s="202">
        <f t="shared" ref="E750:G750" si="410">E758</f>
        <v>575</v>
      </c>
      <c r="F750" s="202">
        <f t="shared" si="410"/>
        <v>0</v>
      </c>
      <c r="G750" s="202">
        <f t="shared" si="410"/>
        <v>0</v>
      </c>
      <c r="H750" s="202">
        <f t="shared" si="408"/>
        <v>0</v>
      </c>
      <c r="I750" s="202">
        <f t="shared" ref="I750" si="411">I758</f>
        <v>0</v>
      </c>
      <c r="J750" s="202">
        <f t="shared" si="408"/>
        <v>0</v>
      </c>
    </row>
    <row r="751" spans="1:11" ht="21" customHeight="1" x14ac:dyDescent="0.25">
      <c r="A751" s="335"/>
      <c r="B751" s="351"/>
      <c r="C751" s="202" t="s">
        <v>298</v>
      </c>
      <c r="D751" s="202">
        <f t="shared" si="406"/>
        <v>575</v>
      </c>
      <c r="E751" s="202">
        <f t="shared" ref="E751:G751" si="412">E759</f>
        <v>575</v>
      </c>
      <c r="F751" s="202">
        <f t="shared" si="412"/>
        <v>0</v>
      </c>
      <c r="G751" s="202">
        <f t="shared" si="412"/>
        <v>0</v>
      </c>
      <c r="H751" s="202">
        <f t="shared" si="408"/>
        <v>0</v>
      </c>
      <c r="I751" s="202">
        <f t="shared" ref="I751" si="413">I759</f>
        <v>0</v>
      </c>
      <c r="J751" s="202">
        <f t="shared" si="408"/>
        <v>0</v>
      </c>
    </row>
    <row r="752" spans="1:11" s="85" customFormat="1" ht="21" customHeight="1" x14ac:dyDescent="0.25">
      <c r="A752" s="335"/>
      <c r="B752" s="351"/>
      <c r="C752" s="79" t="s">
        <v>308</v>
      </c>
      <c r="D752" s="79">
        <f>SUM(E752:G752)</f>
        <v>575</v>
      </c>
      <c r="E752" s="202">
        <f t="shared" ref="E752:G752" si="414">E760</f>
        <v>575</v>
      </c>
      <c r="F752" s="202">
        <f t="shared" si="414"/>
        <v>0</v>
      </c>
      <c r="G752" s="202">
        <f t="shared" si="414"/>
        <v>0</v>
      </c>
      <c r="H752" s="202">
        <f t="shared" si="408"/>
        <v>0</v>
      </c>
      <c r="I752" s="202">
        <f t="shared" ref="I752" si="415">I760</f>
        <v>0</v>
      </c>
      <c r="J752" s="202">
        <f t="shared" si="408"/>
        <v>0</v>
      </c>
      <c r="K752" s="84"/>
    </row>
    <row r="753" spans="1:11" ht="37.5" customHeight="1" x14ac:dyDescent="0.25">
      <c r="A753" s="335"/>
      <c r="B753" s="351"/>
      <c r="C753" s="202" t="s">
        <v>309</v>
      </c>
      <c r="D753" s="202">
        <f t="shared" ref="D753:D754" si="416">SUM(E753:G753)</f>
        <v>575</v>
      </c>
      <c r="E753" s="202">
        <f t="shared" ref="E753:G753" si="417">E761</f>
        <v>575</v>
      </c>
      <c r="F753" s="202">
        <f t="shared" si="417"/>
        <v>0</v>
      </c>
      <c r="G753" s="202">
        <f t="shared" si="417"/>
        <v>0</v>
      </c>
      <c r="H753" s="202">
        <f t="shared" si="408"/>
        <v>0</v>
      </c>
      <c r="I753" s="202">
        <f t="shared" ref="I753" si="418">I761</f>
        <v>0</v>
      </c>
      <c r="J753" s="202">
        <f t="shared" si="408"/>
        <v>0</v>
      </c>
    </row>
    <row r="754" spans="1:11" ht="29.25" customHeight="1" x14ac:dyDescent="0.25">
      <c r="A754" s="336"/>
      <c r="B754" s="352"/>
      <c r="C754" s="202" t="s">
        <v>310</v>
      </c>
      <c r="D754" s="202">
        <f t="shared" si="416"/>
        <v>575</v>
      </c>
      <c r="E754" s="202">
        <f t="shared" ref="E754:G754" si="419">E762</f>
        <v>575</v>
      </c>
      <c r="F754" s="202">
        <f t="shared" si="419"/>
        <v>0</v>
      </c>
      <c r="G754" s="202">
        <f t="shared" si="419"/>
        <v>0</v>
      </c>
      <c r="H754" s="202">
        <f t="shared" si="408"/>
        <v>0</v>
      </c>
      <c r="I754" s="202">
        <f t="shared" ref="I754" si="420">I762</f>
        <v>0</v>
      </c>
      <c r="J754" s="202">
        <f t="shared" si="408"/>
        <v>0</v>
      </c>
    </row>
    <row r="755" spans="1:11" ht="54" customHeight="1" x14ac:dyDescent="0.25">
      <c r="A755" s="334" t="s">
        <v>660</v>
      </c>
      <c r="B755" s="350" t="s">
        <v>64</v>
      </c>
      <c r="C755" s="79" t="s">
        <v>307</v>
      </c>
      <c r="D755" s="79">
        <f>SUM(D756:D762)</f>
        <v>4235</v>
      </c>
      <c r="E755" s="79">
        <f t="shared" ref="E755" si="421">SUM(E756:E762)</f>
        <v>4235</v>
      </c>
      <c r="F755" s="79">
        <f>SUM(F756:F762)</f>
        <v>0</v>
      </c>
      <c r="G755" s="79">
        <f>SUM(G756:G762)</f>
        <v>0</v>
      </c>
      <c r="H755" s="79">
        <f t="shared" ref="H755:J755" si="422">SUM(H756:H762)</f>
        <v>0</v>
      </c>
      <c r="I755" s="79">
        <f t="shared" ref="I755" si="423">SUM(I756:I762)</f>
        <v>0</v>
      </c>
      <c r="J755" s="79">
        <f t="shared" si="422"/>
        <v>0</v>
      </c>
    </row>
    <row r="756" spans="1:11" ht="21" customHeight="1" x14ac:dyDescent="0.25">
      <c r="A756" s="335"/>
      <c r="B756" s="351"/>
      <c r="C756" s="202" t="s">
        <v>66</v>
      </c>
      <c r="D756" s="202">
        <f t="shared" ref="D756:D762" si="424">SUM(E756:G756)</f>
        <v>780</v>
      </c>
      <c r="E756" s="202">
        <v>780</v>
      </c>
      <c r="F756" s="202">
        <v>0</v>
      </c>
      <c r="G756" s="202">
        <v>0</v>
      </c>
      <c r="H756" s="202">
        <v>0</v>
      </c>
      <c r="I756" s="202">
        <v>0</v>
      </c>
      <c r="J756" s="202">
        <v>0</v>
      </c>
    </row>
    <row r="757" spans="1:11" ht="21" customHeight="1" x14ac:dyDescent="0.25">
      <c r="A757" s="335"/>
      <c r="B757" s="351"/>
      <c r="C757" s="202" t="s">
        <v>70</v>
      </c>
      <c r="D757" s="202">
        <f t="shared" si="424"/>
        <v>580</v>
      </c>
      <c r="E757" s="202">
        <v>580</v>
      </c>
      <c r="F757" s="202">
        <v>0</v>
      </c>
      <c r="G757" s="202">
        <v>0</v>
      </c>
      <c r="H757" s="202">
        <v>0</v>
      </c>
      <c r="I757" s="202">
        <v>0</v>
      </c>
      <c r="J757" s="202">
        <v>0</v>
      </c>
    </row>
    <row r="758" spans="1:11" ht="21" customHeight="1" x14ac:dyDescent="0.25">
      <c r="A758" s="335"/>
      <c r="B758" s="351"/>
      <c r="C758" s="202" t="s">
        <v>297</v>
      </c>
      <c r="D758" s="202">
        <f t="shared" si="424"/>
        <v>575</v>
      </c>
      <c r="E758" s="202">
        <v>575</v>
      </c>
      <c r="F758" s="202">
        <v>0</v>
      </c>
      <c r="G758" s="202">
        <v>0</v>
      </c>
      <c r="H758" s="202">
        <v>0</v>
      </c>
      <c r="I758" s="202">
        <v>0</v>
      </c>
      <c r="J758" s="202">
        <v>0</v>
      </c>
    </row>
    <row r="759" spans="1:11" ht="36" customHeight="1" x14ac:dyDescent="0.25">
      <c r="A759" s="335"/>
      <c r="B759" s="351"/>
      <c r="C759" s="202" t="s">
        <v>298</v>
      </c>
      <c r="D759" s="202">
        <f t="shared" si="424"/>
        <v>575</v>
      </c>
      <c r="E759" s="202">
        <v>575</v>
      </c>
      <c r="F759" s="202">
        <v>0</v>
      </c>
      <c r="G759" s="202">
        <v>0</v>
      </c>
      <c r="H759" s="202">
        <v>0</v>
      </c>
      <c r="I759" s="202">
        <v>0</v>
      </c>
      <c r="J759" s="202">
        <v>0</v>
      </c>
    </row>
    <row r="760" spans="1:11" s="85" customFormat="1" ht="41.25" customHeight="1" x14ac:dyDescent="0.25">
      <c r="A760" s="335"/>
      <c r="B760" s="351"/>
      <c r="C760" s="202" t="s">
        <v>308</v>
      </c>
      <c r="D760" s="202">
        <f t="shared" si="424"/>
        <v>575</v>
      </c>
      <c r="E760" s="202">
        <v>575</v>
      </c>
      <c r="F760" s="202">
        <v>0</v>
      </c>
      <c r="G760" s="202">
        <v>0</v>
      </c>
      <c r="H760" s="202">
        <v>0</v>
      </c>
      <c r="I760" s="202">
        <v>0</v>
      </c>
      <c r="J760" s="202">
        <v>0</v>
      </c>
      <c r="K760" s="84"/>
    </row>
    <row r="761" spans="1:11" ht="44.25" customHeight="1" x14ac:dyDescent="0.25">
      <c r="A761" s="335"/>
      <c r="B761" s="351"/>
      <c r="C761" s="202" t="s">
        <v>309</v>
      </c>
      <c r="D761" s="202">
        <f t="shared" si="424"/>
        <v>575</v>
      </c>
      <c r="E761" s="202">
        <v>575</v>
      </c>
      <c r="F761" s="202">
        <v>0</v>
      </c>
      <c r="G761" s="202">
        <v>0</v>
      </c>
      <c r="H761" s="202">
        <v>0</v>
      </c>
      <c r="I761" s="202">
        <v>0</v>
      </c>
      <c r="J761" s="202">
        <v>0</v>
      </c>
    </row>
    <row r="762" spans="1:11" ht="111.75" customHeight="1" x14ac:dyDescent="0.25">
      <c r="A762" s="336"/>
      <c r="B762" s="352"/>
      <c r="C762" s="202" t="s">
        <v>310</v>
      </c>
      <c r="D762" s="202">
        <f t="shared" si="424"/>
        <v>575</v>
      </c>
      <c r="E762" s="202">
        <v>575</v>
      </c>
      <c r="F762" s="202">
        <v>0</v>
      </c>
      <c r="G762" s="202">
        <v>0</v>
      </c>
      <c r="H762" s="202">
        <v>0</v>
      </c>
      <c r="I762" s="202">
        <v>0</v>
      </c>
      <c r="J762" s="202">
        <v>0</v>
      </c>
    </row>
    <row r="763" spans="1:11" ht="21" customHeight="1" x14ac:dyDescent="0.25">
      <c r="A763" s="343" t="s">
        <v>691</v>
      </c>
      <c r="B763" s="344"/>
      <c r="C763" s="344"/>
      <c r="D763" s="344"/>
      <c r="E763" s="344"/>
      <c r="F763" s="344"/>
      <c r="G763" s="344"/>
      <c r="H763" s="344"/>
      <c r="I763" s="344"/>
      <c r="J763" s="345"/>
    </row>
    <row r="764" spans="1:11" ht="21" customHeight="1" x14ac:dyDescent="0.25">
      <c r="A764" s="334" t="s">
        <v>690</v>
      </c>
      <c r="B764" s="350" t="s">
        <v>286</v>
      </c>
      <c r="C764" s="79" t="s">
        <v>307</v>
      </c>
      <c r="D764" s="79">
        <f>SUM(D765:D771)</f>
        <v>5292</v>
      </c>
      <c r="E764" s="79">
        <f>SUM(E765:E771)</f>
        <v>5292</v>
      </c>
      <c r="F764" s="79">
        <f>SUM(F765:F771)</f>
        <v>0</v>
      </c>
      <c r="G764" s="79">
        <f>SUM(G765:G771)</f>
        <v>0</v>
      </c>
      <c r="H764" s="79">
        <f t="shared" ref="H764:J764" si="425">SUM(H765:H771)</f>
        <v>0</v>
      </c>
      <c r="I764" s="79">
        <f t="shared" ref="I764" si="426">SUM(I765:I771)</f>
        <v>0</v>
      </c>
      <c r="J764" s="79">
        <f t="shared" si="425"/>
        <v>0</v>
      </c>
    </row>
    <row r="765" spans="1:11" ht="21" customHeight="1" x14ac:dyDescent="0.25">
      <c r="A765" s="335"/>
      <c r="B765" s="351"/>
      <c r="C765" s="202" t="s">
        <v>66</v>
      </c>
      <c r="D765" s="202">
        <f t="shared" ref="D765:D771" si="427">SUM(E765:G765)</f>
        <v>756</v>
      </c>
      <c r="E765" s="202">
        <f t="shared" ref="E765:E771" si="428">E773+E781+E789</f>
        <v>756</v>
      </c>
      <c r="F765" s="202">
        <f t="shared" ref="F765:J770" si="429">F773</f>
        <v>0</v>
      </c>
      <c r="G765" s="202">
        <f t="shared" si="429"/>
        <v>0</v>
      </c>
      <c r="H765" s="202">
        <f t="shared" si="429"/>
        <v>0</v>
      </c>
      <c r="I765" s="202">
        <f t="shared" ref="I765" si="430">I773</f>
        <v>0</v>
      </c>
      <c r="J765" s="202">
        <f t="shared" si="429"/>
        <v>0</v>
      </c>
    </row>
    <row r="766" spans="1:11" ht="21" customHeight="1" x14ac:dyDescent="0.25">
      <c r="A766" s="335"/>
      <c r="B766" s="351"/>
      <c r="C766" s="202" t="s">
        <v>70</v>
      </c>
      <c r="D766" s="202">
        <f t="shared" si="427"/>
        <v>756</v>
      </c>
      <c r="E766" s="202">
        <f t="shared" si="428"/>
        <v>756</v>
      </c>
      <c r="F766" s="202">
        <f t="shared" si="429"/>
        <v>0</v>
      </c>
      <c r="G766" s="202">
        <f t="shared" si="429"/>
        <v>0</v>
      </c>
      <c r="H766" s="202">
        <f t="shared" si="429"/>
        <v>0</v>
      </c>
      <c r="I766" s="202">
        <f t="shared" ref="I766" si="431">I774</f>
        <v>0</v>
      </c>
      <c r="J766" s="202">
        <f t="shared" si="429"/>
        <v>0</v>
      </c>
    </row>
    <row r="767" spans="1:11" ht="21" customHeight="1" x14ac:dyDescent="0.25">
      <c r="A767" s="335"/>
      <c r="B767" s="351"/>
      <c r="C767" s="202" t="s">
        <v>297</v>
      </c>
      <c r="D767" s="202">
        <f t="shared" si="427"/>
        <v>756</v>
      </c>
      <c r="E767" s="202">
        <f t="shared" si="428"/>
        <v>756</v>
      </c>
      <c r="F767" s="202">
        <f t="shared" si="429"/>
        <v>0</v>
      </c>
      <c r="G767" s="202">
        <f t="shared" si="429"/>
        <v>0</v>
      </c>
      <c r="H767" s="202">
        <f t="shared" si="429"/>
        <v>0</v>
      </c>
      <c r="I767" s="202">
        <f t="shared" ref="I767" si="432">I775</f>
        <v>0</v>
      </c>
      <c r="J767" s="202">
        <f t="shared" si="429"/>
        <v>0</v>
      </c>
    </row>
    <row r="768" spans="1:11" ht="21" customHeight="1" x14ac:dyDescent="0.25">
      <c r="A768" s="335"/>
      <c r="B768" s="351"/>
      <c r="C768" s="202" t="s">
        <v>298</v>
      </c>
      <c r="D768" s="202">
        <f t="shared" si="427"/>
        <v>756</v>
      </c>
      <c r="E768" s="202">
        <f t="shared" si="428"/>
        <v>756</v>
      </c>
      <c r="F768" s="202">
        <f t="shared" si="429"/>
        <v>0</v>
      </c>
      <c r="G768" s="202">
        <f t="shared" si="429"/>
        <v>0</v>
      </c>
      <c r="H768" s="202">
        <f t="shared" si="429"/>
        <v>0</v>
      </c>
      <c r="I768" s="202">
        <f t="shared" ref="I768" si="433">I776</f>
        <v>0</v>
      </c>
      <c r="J768" s="202">
        <f t="shared" si="429"/>
        <v>0</v>
      </c>
    </row>
    <row r="769" spans="1:11" s="85" customFormat="1" ht="21" customHeight="1" x14ac:dyDescent="0.25">
      <c r="A769" s="335"/>
      <c r="B769" s="351"/>
      <c r="C769" s="79" t="s">
        <v>308</v>
      </c>
      <c r="D769" s="202">
        <f t="shared" si="427"/>
        <v>756</v>
      </c>
      <c r="E769" s="202">
        <f t="shared" si="428"/>
        <v>756</v>
      </c>
      <c r="F769" s="79">
        <f t="shared" si="429"/>
        <v>0</v>
      </c>
      <c r="G769" s="79">
        <f t="shared" si="429"/>
        <v>0</v>
      </c>
      <c r="H769" s="79">
        <f>H777+H785</f>
        <v>0</v>
      </c>
      <c r="I769" s="79">
        <f t="shared" ref="I769" si="434">I777</f>
        <v>0</v>
      </c>
      <c r="J769" s="79">
        <f t="shared" si="429"/>
        <v>0</v>
      </c>
      <c r="K769" s="84"/>
    </row>
    <row r="770" spans="1:11" ht="37.5" customHeight="1" x14ac:dyDescent="0.25">
      <c r="A770" s="335"/>
      <c r="B770" s="351"/>
      <c r="C770" s="202" t="s">
        <v>309</v>
      </c>
      <c r="D770" s="202">
        <f t="shared" si="427"/>
        <v>756</v>
      </c>
      <c r="E770" s="202">
        <f t="shared" si="428"/>
        <v>756</v>
      </c>
      <c r="F770" s="202">
        <f t="shared" si="429"/>
        <v>0</v>
      </c>
      <c r="G770" s="202">
        <f t="shared" si="429"/>
        <v>0</v>
      </c>
      <c r="H770" s="202">
        <f t="shared" si="429"/>
        <v>0</v>
      </c>
      <c r="I770" s="202">
        <f t="shared" ref="I770" si="435">I778</f>
        <v>0</v>
      </c>
      <c r="J770" s="202">
        <f t="shared" si="429"/>
        <v>0</v>
      </c>
    </row>
    <row r="771" spans="1:11" ht="30.75" customHeight="1" x14ac:dyDescent="0.25">
      <c r="A771" s="336"/>
      <c r="B771" s="352"/>
      <c r="C771" s="202" t="s">
        <v>310</v>
      </c>
      <c r="D771" s="202">
        <f t="shared" si="427"/>
        <v>756</v>
      </c>
      <c r="E771" s="202">
        <f t="shared" si="428"/>
        <v>756</v>
      </c>
      <c r="F771" s="202">
        <f>F779</f>
        <v>0</v>
      </c>
      <c r="G771" s="202">
        <f>G779</f>
        <v>0</v>
      </c>
      <c r="H771" s="202">
        <f>H779</f>
        <v>0</v>
      </c>
      <c r="I771" s="202">
        <f>I779</f>
        <v>0</v>
      </c>
      <c r="J771" s="202">
        <f>J779</f>
        <v>0</v>
      </c>
    </row>
    <row r="772" spans="1:11" ht="21" customHeight="1" x14ac:dyDescent="0.25">
      <c r="A772" s="334" t="s">
        <v>692</v>
      </c>
      <c r="B772" s="350" t="s">
        <v>285</v>
      </c>
      <c r="C772" s="79" t="s">
        <v>307</v>
      </c>
      <c r="D772" s="79">
        <f t="shared" ref="D772:J772" si="436">SUM(D773:D779)</f>
        <v>2413.6000000000004</v>
      </c>
      <c r="E772" s="79">
        <f t="shared" si="436"/>
        <v>2413.6000000000004</v>
      </c>
      <c r="F772" s="79">
        <f t="shared" si="436"/>
        <v>0</v>
      </c>
      <c r="G772" s="79">
        <f t="shared" si="436"/>
        <v>0</v>
      </c>
      <c r="H772" s="79">
        <f t="shared" si="436"/>
        <v>0</v>
      </c>
      <c r="I772" s="79">
        <f t="shared" ref="I772" si="437">SUM(I773:I779)</f>
        <v>0</v>
      </c>
      <c r="J772" s="79">
        <f t="shared" si="436"/>
        <v>0</v>
      </c>
    </row>
    <row r="773" spans="1:11" ht="21" customHeight="1" x14ac:dyDescent="0.25">
      <c r="A773" s="335"/>
      <c r="B773" s="351"/>
      <c r="C773" s="202" t="s">
        <v>66</v>
      </c>
      <c r="D773" s="202">
        <f t="shared" ref="D773:D779" si="438">SUM(E773:G773)</f>
        <v>344.8</v>
      </c>
      <c r="E773" s="202">
        <v>344.8</v>
      </c>
      <c r="F773" s="202">
        <v>0</v>
      </c>
      <c r="G773" s="202">
        <v>0</v>
      </c>
      <c r="H773" s="202">
        <v>0</v>
      </c>
      <c r="I773" s="202">
        <v>0</v>
      </c>
      <c r="J773" s="202">
        <v>0</v>
      </c>
    </row>
    <row r="774" spans="1:11" ht="21" customHeight="1" x14ac:dyDescent="0.25">
      <c r="A774" s="335"/>
      <c r="B774" s="351"/>
      <c r="C774" s="202" t="s">
        <v>70</v>
      </c>
      <c r="D774" s="202">
        <f t="shared" si="438"/>
        <v>344.8</v>
      </c>
      <c r="E774" s="202">
        <v>344.8</v>
      </c>
      <c r="F774" s="202">
        <v>0</v>
      </c>
      <c r="G774" s="202">
        <v>0</v>
      </c>
      <c r="H774" s="202">
        <v>0</v>
      </c>
      <c r="I774" s="202">
        <v>0</v>
      </c>
      <c r="J774" s="202">
        <v>0</v>
      </c>
    </row>
    <row r="775" spans="1:11" ht="21" customHeight="1" x14ac:dyDescent="0.25">
      <c r="A775" s="335"/>
      <c r="B775" s="351"/>
      <c r="C775" s="202" t="s">
        <v>297</v>
      </c>
      <c r="D775" s="202">
        <f t="shared" si="438"/>
        <v>344.8</v>
      </c>
      <c r="E775" s="202">
        <v>344.8</v>
      </c>
      <c r="F775" s="202">
        <v>0</v>
      </c>
      <c r="G775" s="202">
        <v>0</v>
      </c>
      <c r="H775" s="202">
        <v>0</v>
      </c>
      <c r="I775" s="202">
        <v>0</v>
      </c>
      <c r="J775" s="202">
        <v>0</v>
      </c>
    </row>
    <row r="776" spans="1:11" ht="21" customHeight="1" x14ac:dyDescent="0.25">
      <c r="A776" s="335"/>
      <c r="B776" s="351"/>
      <c r="C776" s="202" t="s">
        <v>298</v>
      </c>
      <c r="D776" s="202">
        <f>SUM(E776:G776)</f>
        <v>344.8</v>
      </c>
      <c r="E776" s="202">
        <v>344.8</v>
      </c>
      <c r="F776" s="202">
        <v>0</v>
      </c>
      <c r="G776" s="202">
        <v>0</v>
      </c>
      <c r="H776" s="202">
        <v>0</v>
      </c>
      <c r="I776" s="202">
        <v>0</v>
      </c>
      <c r="J776" s="202">
        <v>0</v>
      </c>
    </row>
    <row r="777" spans="1:11" s="85" customFormat="1" ht="21" customHeight="1" x14ac:dyDescent="0.25">
      <c r="A777" s="335"/>
      <c r="B777" s="351"/>
      <c r="C777" s="202" t="s">
        <v>308</v>
      </c>
      <c r="D777" s="202">
        <f>SUM(E777:G777)</f>
        <v>344.8</v>
      </c>
      <c r="E777" s="202">
        <v>344.8</v>
      </c>
      <c r="F777" s="202">
        <v>0</v>
      </c>
      <c r="G777" s="202">
        <v>0</v>
      </c>
      <c r="H777" s="202">
        <v>0</v>
      </c>
      <c r="I777" s="202">
        <v>0</v>
      </c>
      <c r="J777" s="202">
        <v>0</v>
      </c>
      <c r="K777" s="84"/>
    </row>
    <row r="778" spans="1:11" ht="32.25" customHeight="1" x14ac:dyDescent="0.25">
      <c r="A778" s="335"/>
      <c r="B778" s="351"/>
      <c r="C778" s="202" t="s">
        <v>309</v>
      </c>
      <c r="D778" s="202">
        <f t="shared" si="438"/>
        <v>344.8</v>
      </c>
      <c r="E778" s="202">
        <v>344.8</v>
      </c>
      <c r="F778" s="202">
        <v>0</v>
      </c>
      <c r="G778" s="202">
        <v>0</v>
      </c>
      <c r="H778" s="202">
        <v>0</v>
      </c>
      <c r="I778" s="202">
        <v>0</v>
      </c>
      <c r="J778" s="202">
        <v>0</v>
      </c>
    </row>
    <row r="779" spans="1:11" ht="35.25" customHeight="1" x14ac:dyDescent="0.25">
      <c r="A779" s="336"/>
      <c r="B779" s="352"/>
      <c r="C779" s="202" t="s">
        <v>310</v>
      </c>
      <c r="D779" s="202">
        <f t="shared" si="438"/>
        <v>344.8</v>
      </c>
      <c r="E779" s="202">
        <v>344.8</v>
      </c>
      <c r="F779" s="202">
        <v>0</v>
      </c>
      <c r="G779" s="202">
        <v>0</v>
      </c>
      <c r="H779" s="202">
        <v>0</v>
      </c>
      <c r="I779" s="202">
        <v>0</v>
      </c>
      <c r="J779" s="202">
        <v>0</v>
      </c>
    </row>
    <row r="780" spans="1:11" ht="21" customHeight="1" x14ac:dyDescent="0.25">
      <c r="A780" s="334" t="s">
        <v>693</v>
      </c>
      <c r="B780" s="350" t="s">
        <v>735</v>
      </c>
      <c r="C780" s="79" t="s">
        <v>307</v>
      </c>
      <c r="D780" s="79">
        <f t="shared" ref="D780:J780" si="439">SUM(D781:D787)</f>
        <v>700</v>
      </c>
      <c r="E780" s="79">
        <f t="shared" si="439"/>
        <v>700</v>
      </c>
      <c r="F780" s="79">
        <f t="shared" si="439"/>
        <v>0</v>
      </c>
      <c r="G780" s="79">
        <f t="shared" si="439"/>
        <v>0</v>
      </c>
      <c r="H780" s="79">
        <f t="shared" si="439"/>
        <v>0</v>
      </c>
      <c r="I780" s="79">
        <f t="shared" ref="I780" si="440">SUM(I781:I787)</f>
        <v>0</v>
      </c>
      <c r="J780" s="79">
        <f t="shared" si="439"/>
        <v>0</v>
      </c>
    </row>
    <row r="781" spans="1:11" ht="21" customHeight="1" x14ac:dyDescent="0.25">
      <c r="A781" s="335"/>
      <c r="B781" s="351"/>
      <c r="C781" s="202" t="s">
        <v>66</v>
      </c>
      <c r="D781" s="202">
        <f t="shared" ref="D781:D783" si="441">SUM(E781:G781)</f>
        <v>100</v>
      </c>
      <c r="E781" s="202">
        <v>100</v>
      </c>
      <c r="F781" s="202">
        <v>0</v>
      </c>
      <c r="G781" s="202">
        <v>0</v>
      </c>
      <c r="H781" s="202">
        <v>0</v>
      </c>
      <c r="I781" s="202">
        <v>0</v>
      </c>
      <c r="J781" s="202">
        <v>0</v>
      </c>
    </row>
    <row r="782" spans="1:11" ht="21" customHeight="1" x14ac:dyDescent="0.25">
      <c r="A782" s="335"/>
      <c r="B782" s="351"/>
      <c r="C782" s="202" t="s">
        <v>70</v>
      </c>
      <c r="D782" s="202">
        <f t="shared" si="441"/>
        <v>100</v>
      </c>
      <c r="E782" s="202">
        <v>100</v>
      </c>
      <c r="F782" s="202">
        <v>0</v>
      </c>
      <c r="G782" s="202">
        <v>0</v>
      </c>
      <c r="H782" s="202">
        <v>0</v>
      </c>
      <c r="I782" s="202">
        <v>0</v>
      </c>
      <c r="J782" s="202">
        <v>0</v>
      </c>
    </row>
    <row r="783" spans="1:11" ht="21" customHeight="1" x14ac:dyDescent="0.25">
      <c r="A783" s="335"/>
      <c r="B783" s="351"/>
      <c r="C783" s="202" t="s">
        <v>297</v>
      </c>
      <c r="D783" s="202">
        <f t="shared" si="441"/>
        <v>100</v>
      </c>
      <c r="E783" s="202">
        <v>100</v>
      </c>
      <c r="F783" s="202">
        <v>0</v>
      </c>
      <c r="G783" s="202">
        <v>0</v>
      </c>
      <c r="H783" s="202">
        <v>0</v>
      </c>
      <c r="I783" s="202">
        <v>0</v>
      </c>
      <c r="J783" s="202">
        <v>0</v>
      </c>
    </row>
    <row r="784" spans="1:11" ht="21" customHeight="1" x14ac:dyDescent="0.25">
      <c r="A784" s="335"/>
      <c r="B784" s="351"/>
      <c r="C784" s="202" t="s">
        <v>298</v>
      </c>
      <c r="D784" s="202">
        <f>SUM(E784:G784)</f>
        <v>100</v>
      </c>
      <c r="E784" s="202">
        <v>100</v>
      </c>
      <c r="F784" s="202">
        <v>0</v>
      </c>
      <c r="G784" s="202">
        <v>0</v>
      </c>
      <c r="H784" s="202">
        <v>0</v>
      </c>
      <c r="I784" s="202">
        <v>0</v>
      </c>
      <c r="J784" s="202">
        <v>0</v>
      </c>
    </row>
    <row r="785" spans="1:11" s="85" customFormat="1" ht="21" customHeight="1" x14ac:dyDescent="0.25">
      <c r="A785" s="335"/>
      <c r="B785" s="351"/>
      <c r="C785" s="202" t="s">
        <v>308</v>
      </c>
      <c r="D785" s="202">
        <f t="shared" ref="D785:D787" si="442">SUM(E785:G785)</f>
        <v>100</v>
      </c>
      <c r="E785" s="202">
        <v>100</v>
      </c>
      <c r="F785" s="202">
        <v>0</v>
      </c>
      <c r="G785" s="202">
        <v>0</v>
      </c>
      <c r="H785" s="202">
        <v>0</v>
      </c>
      <c r="I785" s="202">
        <v>0</v>
      </c>
      <c r="J785" s="202">
        <v>0</v>
      </c>
      <c r="K785" s="84"/>
    </row>
    <row r="786" spans="1:11" ht="33" customHeight="1" x14ac:dyDescent="0.25">
      <c r="A786" s="335"/>
      <c r="B786" s="351"/>
      <c r="C786" s="202" t="s">
        <v>309</v>
      </c>
      <c r="D786" s="202">
        <f t="shared" si="442"/>
        <v>100</v>
      </c>
      <c r="E786" s="202">
        <v>100</v>
      </c>
      <c r="F786" s="202">
        <v>0</v>
      </c>
      <c r="G786" s="202">
        <v>0</v>
      </c>
      <c r="H786" s="202">
        <v>0</v>
      </c>
      <c r="I786" s="202">
        <v>0</v>
      </c>
      <c r="J786" s="202">
        <v>0</v>
      </c>
    </row>
    <row r="787" spans="1:11" ht="31.5" customHeight="1" x14ac:dyDescent="0.25">
      <c r="A787" s="336"/>
      <c r="B787" s="352"/>
      <c r="C787" s="202" t="s">
        <v>310</v>
      </c>
      <c r="D787" s="202">
        <f t="shared" si="442"/>
        <v>100</v>
      </c>
      <c r="E787" s="202">
        <v>100</v>
      </c>
      <c r="F787" s="202">
        <v>0</v>
      </c>
      <c r="G787" s="202">
        <v>0</v>
      </c>
      <c r="H787" s="202">
        <v>0</v>
      </c>
      <c r="I787" s="202">
        <v>0</v>
      </c>
      <c r="J787" s="202">
        <v>0</v>
      </c>
    </row>
    <row r="788" spans="1:11" ht="21" customHeight="1" x14ac:dyDescent="0.25">
      <c r="A788" s="334" t="s">
        <v>694</v>
      </c>
      <c r="B788" s="350" t="s">
        <v>736</v>
      </c>
      <c r="C788" s="79" t="s">
        <v>307</v>
      </c>
      <c r="D788" s="79">
        <f t="shared" ref="D788:J788" si="443">SUM(D789:D795)</f>
        <v>2178.4</v>
      </c>
      <c r="E788" s="79">
        <f t="shared" si="443"/>
        <v>2178.4</v>
      </c>
      <c r="F788" s="79">
        <f t="shared" si="443"/>
        <v>0</v>
      </c>
      <c r="G788" s="79">
        <f t="shared" si="443"/>
        <v>0</v>
      </c>
      <c r="H788" s="79">
        <f t="shared" si="443"/>
        <v>0</v>
      </c>
      <c r="I788" s="79">
        <f t="shared" ref="I788" si="444">SUM(I789:I795)</f>
        <v>0</v>
      </c>
      <c r="J788" s="79">
        <f t="shared" si="443"/>
        <v>0</v>
      </c>
    </row>
    <row r="789" spans="1:11" ht="21" customHeight="1" x14ac:dyDescent="0.25">
      <c r="A789" s="335"/>
      <c r="B789" s="351"/>
      <c r="C789" s="202" t="s">
        <v>66</v>
      </c>
      <c r="D789" s="202">
        <f t="shared" ref="D789:D791" si="445">SUM(E789:G789)</f>
        <v>311.2</v>
      </c>
      <c r="E789" s="202">
        <v>311.2</v>
      </c>
      <c r="F789" s="202">
        <v>0</v>
      </c>
      <c r="G789" s="202">
        <v>0</v>
      </c>
      <c r="H789" s="202">
        <v>0</v>
      </c>
      <c r="I789" s="202">
        <v>0</v>
      </c>
      <c r="J789" s="202">
        <v>0</v>
      </c>
    </row>
    <row r="790" spans="1:11" ht="21" customHeight="1" x14ac:dyDescent="0.25">
      <c r="A790" s="335"/>
      <c r="B790" s="351"/>
      <c r="C790" s="202" t="s">
        <v>70</v>
      </c>
      <c r="D790" s="202">
        <f t="shared" si="445"/>
        <v>311.2</v>
      </c>
      <c r="E790" s="202">
        <v>311.2</v>
      </c>
      <c r="F790" s="202">
        <v>0</v>
      </c>
      <c r="G790" s="202">
        <v>0</v>
      </c>
      <c r="H790" s="202">
        <v>0</v>
      </c>
      <c r="I790" s="202">
        <v>0</v>
      </c>
      <c r="J790" s="202">
        <v>0</v>
      </c>
    </row>
    <row r="791" spans="1:11" ht="21" customHeight="1" x14ac:dyDescent="0.25">
      <c r="A791" s="335"/>
      <c r="B791" s="351"/>
      <c r="C791" s="202" t="s">
        <v>297</v>
      </c>
      <c r="D791" s="202">
        <f t="shared" si="445"/>
        <v>311.2</v>
      </c>
      <c r="E791" s="202">
        <v>311.2</v>
      </c>
      <c r="F791" s="202">
        <v>0</v>
      </c>
      <c r="G791" s="202">
        <v>0</v>
      </c>
      <c r="H791" s="202">
        <v>0</v>
      </c>
      <c r="I791" s="202">
        <v>0</v>
      </c>
      <c r="J791" s="202">
        <v>0</v>
      </c>
    </row>
    <row r="792" spans="1:11" ht="21" customHeight="1" x14ac:dyDescent="0.25">
      <c r="A792" s="335"/>
      <c r="B792" s="351"/>
      <c r="C792" s="202" t="s">
        <v>298</v>
      </c>
      <c r="D792" s="202">
        <f>SUM(E792:G792)</f>
        <v>311.2</v>
      </c>
      <c r="E792" s="202">
        <v>311.2</v>
      </c>
      <c r="F792" s="202">
        <v>0</v>
      </c>
      <c r="G792" s="202">
        <v>0</v>
      </c>
      <c r="H792" s="202">
        <v>0</v>
      </c>
      <c r="I792" s="202">
        <v>0</v>
      </c>
      <c r="J792" s="202">
        <v>0</v>
      </c>
    </row>
    <row r="793" spans="1:11" s="85" customFormat="1" ht="21" customHeight="1" x14ac:dyDescent="0.25">
      <c r="A793" s="335"/>
      <c r="B793" s="351"/>
      <c r="C793" s="202" t="s">
        <v>308</v>
      </c>
      <c r="D793" s="202">
        <f t="shared" ref="D793:D795" si="446">SUM(E793:G793)</f>
        <v>311.2</v>
      </c>
      <c r="E793" s="202">
        <v>311.2</v>
      </c>
      <c r="F793" s="202">
        <v>0</v>
      </c>
      <c r="G793" s="202">
        <v>0</v>
      </c>
      <c r="H793" s="202">
        <v>0</v>
      </c>
      <c r="I793" s="202">
        <v>0</v>
      </c>
      <c r="J793" s="202">
        <v>0</v>
      </c>
      <c r="K793" s="84"/>
    </row>
    <row r="794" spans="1:11" ht="48" customHeight="1" x14ac:dyDescent="0.25">
      <c r="A794" s="335"/>
      <c r="B794" s="351"/>
      <c r="C794" s="202" t="s">
        <v>309</v>
      </c>
      <c r="D794" s="202">
        <f t="shared" si="446"/>
        <v>311.2</v>
      </c>
      <c r="E794" s="202">
        <v>311.2</v>
      </c>
      <c r="F794" s="202">
        <v>0</v>
      </c>
      <c r="G794" s="202">
        <v>0</v>
      </c>
      <c r="H794" s="202">
        <v>0</v>
      </c>
      <c r="I794" s="202">
        <v>0</v>
      </c>
      <c r="J794" s="202">
        <v>0</v>
      </c>
    </row>
    <row r="795" spans="1:11" ht="34.5" customHeight="1" x14ac:dyDescent="0.25">
      <c r="A795" s="336"/>
      <c r="B795" s="352"/>
      <c r="C795" s="202" t="s">
        <v>310</v>
      </c>
      <c r="D795" s="202">
        <f t="shared" si="446"/>
        <v>311.2</v>
      </c>
      <c r="E795" s="202">
        <v>311.2</v>
      </c>
      <c r="F795" s="202">
        <v>0</v>
      </c>
      <c r="G795" s="202">
        <v>0</v>
      </c>
      <c r="H795" s="202">
        <v>0</v>
      </c>
      <c r="I795" s="202">
        <v>0</v>
      </c>
      <c r="J795" s="202">
        <v>0</v>
      </c>
    </row>
    <row r="796" spans="1:11" ht="21" customHeight="1" x14ac:dyDescent="0.25">
      <c r="A796" s="343" t="s">
        <v>716</v>
      </c>
      <c r="B796" s="346"/>
      <c r="C796" s="346"/>
      <c r="D796" s="346"/>
      <c r="E796" s="346"/>
      <c r="F796" s="346"/>
      <c r="G796" s="346"/>
      <c r="H796" s="346"/>
      <c r="I796" s="346"/>
      <c r="J796" s="347"/>
    </row>
    <row r="797" spans="1:11" ht="21" customHeight="1" x14ac:dyDescent="0.25">
      <c r="A797" s="334">
        <v>6</v>
      </c>
      <c r="B797" s="334" t="s">
        <v>714</v>
      </c>
      <c r="C797" s="79" t="s">
        <v>307</v>
      </c>
      <c r="D797" s="79">
        <f>SUM(D798:D804)</f>
        <v>2656</v>
      </c>
      <c r="E797" s="79">
        <f>SUM(E798:E804)</f>
        <v>2656</v>
      </c>
      <c r="F797" s="79">
        <f t="shared" ref="F797:J797" si="447">SUM(F798:F804)</f>
        <v>0</v>
      </c>
      <c r="G797" s="79">
        <f t="shared" si="447"/>
        <v>0</v>
      </c>
      <c r="H797" s="79">
        <f t="shared" si="447"/>
        <v>0</v>
      </c>
      <c r="I797" s="79">
        <f t="shared" si="447"/>
        <v>0</v>
      </c>
      <c r="J797" s="79">
        <f t="shared" si="447"/>
        <v>0</v>
      </c>
    </row>
    <row r="798" spans="1:11" ht="21" customHeight="1" x14ac:dyDescent="0.25">
      <c r="A798" s="335"/>
      <c r="B798" s="335"/>
      <c r="C798" s="202" t="s">
        <v>66</v>
      </c>
      <c r="D798" s="202">
        <f>SUM(E798:J798)</f>
        <v>2106</v>
      </c>
      <c r="E798" s="202">
        <f>E806+E814</f>
        <v>2106</v>
      </c>
      <c r="F798" s="202">
        <f t="shared" ref="F798:J798" si="448">F806+F813</f>
        <v>0</v>
      </c>
      <c r="G798" s="202">
        <f t="shared" si="448"/>
        <v>0</v>
      </c>
      <c r="H798" s="202">
        <f t="shared" si="448"/>
        <v>0</v>
      </c>
      <c r="I798" s="202">
        <f t="shared" si="448"/>
        <v>0</v>
      </c>
      <c r="J798" s="202">
        <f t="shared" si="448"/>
        <v>0</v>
      </c>
    </row>
    <row r="799" spans="1:11" ht="21" customHeight="1" x14ac:dyDescent="0.25">
      <c r="A799" s="335"/>
      <c r="B799" s="335"/>
      <c r="C799" s="202" t="s">
        <v>70</v>
      </c>
      <c r="D799" s="202">
        <f>SUM(E799:J799)</f>
        <v>550</v>
      </c>
      <c r="E799" s="202">
        <f>E807+E815</f>
        <v>550</v>
      </c>
      <c r="F799" s="202">
        <f t="shared" ref="F799:J804" si="449">F807+F814</f>
        <v>0</v>
      </c>
      <c r="G799" s="202">
        <f t="shared" si="449"/>
        <v>0</v>
      </c>
      <c r="H799" s="202">
        <f t="shared" si="449"/>
        <v>0</v>
      </c>
      <c r="I799" s="202">
        <f t="shared" si="449"/>
        <v>0</v>
      </c>
      <c r="J799" s="202">
        <f t="shared" si="449"/>
        <v>0</v>
      </c>
    </row>
    <row r="800" spans="1:11" ht="21" customHeight="1" x14ac:dyDescent="0.25">
      <c r="A800" s="335"/>
      <c r="B800" s="335"/>
      <c r="C800" s="202" t="s">
        <v>297</v>
      </c>
      <c r="D800" s="202">
        <f t="shared" ref="D800:D804" si="450">SUM(E800:J800)</f>
        <v>0</v>
      </c>
      <c r="E800" s="202">
        <f t="shared" ref="E800:E804" si="451">E808+E816</f>
        <v>0</v>
      </c>
      <c r="F800" s="202">
        <f t="shared" si="449"/>
        <v>0</v>
      </c>
      <c r="G800" s="202">
        <f t="shared" si="449"/>
        <v>0</v>
      </c>
      <c r="H800" s="202">
        <f t="shared" si="449"/>
        <v>0</v>
      </c>
      <c r="I800" s="202">
        <f t="shared" si="449"/>
        <v>0</v>
      </c>
      <c r="J800" s="202">
        <f t="shared" si="449"/>
        <v>0</v>
      </c>
    </row>
    <row r="801" spans="1:10" ht="21" customHeight="1" x14ac:dyDescent="0.25">
      <c r="A801" s="335"/>
      <c r="B801" s="335"/>
      <c r="C801" s="202" t="s">
        <v>298</v>
      </c>
      <c r="D801" s="202">
        <f t="shared" si="450"/>
        <v>0</v>
      </c>
      <c r="E801" s="202">
        <f t="shared" si="451"/>
        <v>0</v>
      </c>
      <c r="F801" s="202">
        <f t="shared" si="449"/>
        <v>0</v>
      </c>
      <c r="G801" s="202">
        <f t="shared" si="449"/>
        <v>0</v>
      </c>
      <c r="H801" s="202">
        <f t="shared" si="449"/>
        <v>0</v>
      </c>
      <c r="I801" s="202">
        <f t="shared" si="449"/>
        <v>0</v>
      </c>
      <c r="J801" s="202">
        <f t="shared" si="449"/>
        <v>0</v>
      </c>
    </row>
    <row r="802" spans="1:10" ht="21" customHeight="1" x14ac:dyDescent="0.25">
      <c r="A802" s="335"/>
      <c r="B802" s="335"/>
      <c r="C802" s="202" t="s">
        <v>308</v>
      </c>
      <c r="D802" s="202">
        <f t="shared" si="450"/>
        <v>0</v>
      </c>
      <c r="E802" s="202">
        <f t="shared" si="451"/>
        <v>0</v>
      </c>
      <c r="F802" s="202">
        <f t="shared" si="449"/>
        <v>0</v>
      </c>
      <c r="G802" s="202">
        <f t="shared" si="449"/>
        <v>0</v>
      </c>
      <c r="H802" s="202">
        <f t="shared" si="449"/>
        <v>0</v>
      </c>
      <c r="I802" s="202">
        <f t="shared" si="449"/>
        <v>0</v>
      </c>
      <c r="J802" s="202">
        <f t="shared" si="449"/>
        <v>0</v>
      </c>
    </row>
    <row r="803" spans="1:10" ht="30" customHeight="1" x14ac:dyDescent="0.25">
      <c r="A803" s="335"/>
      <c r="B803" s="335"/>
      <c r="C803" s="202" t="s">
        <v>309</v>
      </c>
      <c r="D803" s="202">
        <f t="shared" si="450"/>
        <v>0</v>
      </c>
      <c r="E803" s="202">
        <f t="shared" si="451"/>
        <v>0</v>
      </c>
      <c r="F803" s="202">
        <f t="shared" si="449"/>
        <v>0</v>
      </c>
      <c r="G803" s="202">
        <f t="shared" si="449"/>
        <v>0</v>
      </c>
      <c r="H803" s="202">
        <f t="shared" si="449"/>
        <v>0</v>
      </c>
      <c r="I803" s="202">
        <f t="shared" si="449"/>
        <v>0</v>
      </c>
      <c r="J803" s="202">
        <f t="shared" si="449"/>
        <v>0</v>
      </c>
    </row>
    <row r="804" spans="1:10" ht="36" customHeight="1" x14ac:dyDescent="0.25">
      <c r="A804" s="336"/>
      <c r="B804" s="336"/>
      <c r="C804" s="202" t="s">
        <v>310</v>
      </c>
      <c r="D804" s="202">
        <f t="shared" si="450"/>
        <v>0</v>
      </c>
      <c r="E804" s="202">
        <f t="shared" si="451"/>
        <v>0</v>
      </c>
      <c r="F804" s="202">
        <f t="shared" si="449"/>
        <v>0</v>
      </c>
      <c r="G804" s="202">
        <f t="shared" si="449"/>
        <v>0</v>
      </c>
      <c r="H804" s="202">
        <f t="shared" si="449"/>
        <v>0</v>
      </c>
      <c r="I804" s="202">
        <f t="shared" si="449"/>
        <v>0</v>
      </c>
      <c r="J804" s="202">
        <f t="shared" si="449"/>
        <v>0</v>
      </c>
    </row>
    <row r="805" spans="1:10" ht="21" customHeight="1" x14ac:dyDescent="0.25">
      <c r="A805" s="334" t="s">
        <v>725</v>
      </c>
      <c r="B805" s="334" t="s">
        <v>713</v>
      </c>
      <c r="C805" s="79" t="s">
        <v>307</v>
      </c>
      <c r="D805" s="79">
        <f t="shared" ref="D805:J805" si="452">SUM(D806:D812)</f>
        <v>2106</v>
      </c>
      <c r="E805" s="79">
        <f t="shared" si="452"/>
        <v>2106</v>
      </c>
      <c r="F805" s="79">
        <f t="shared" si="452"/>
        <v>0</v>
      </c>
      <c r="G805" s="79">
        <f t="shared" si="452"/>
        <v>0</v>
      </c>
      <c r="H805" s="79">
        <f t="shared" si="452"/>
        <v>0</v>
      </c>
      <c r="I805" s="79">
        <f t="shared" si="452"/>
        <v>0</v>
      </c>
      <c r="J805" s="79">
        <f t="shared" si="452"/>
        <v>0</v>
      </c>
    </row>
    <row r="806" spans="1:10" ht="21" customHeight="1" x14ac:dyDescent="0.25">
      <c r="A806" s="348"/>
      <c r="B806" s="335"/>
      <c r="C806" s="202" t="s">
        <v>66</v>
      </c>
      <c r="D806" s="202">
        <f>SUM(E806:J806)</f>
        <v>2106</v>
      </c>
      <c r="E806" s="202">
        <v>2106</v>
      </c>
      <c r="F806" s="202"/>
      <c r="G806" s="202"/>
      <c r="H806" s="202"/>
      <c r="I806" s="202"/>
      <c r="J806" s="202"/>
    </row>
    <row r="807" spans="1:10" ht="21" customHeight="1" x14ac:dyDescent="0.25">
      <c r="A807" s="348"/>
      <c r="B807" s="335"/>
      <c r="C807" s="202" t="s">
        <v>70</v>
      </c>
      <c r="D807" s="202">
        <f t="shared" ref="D807:D812" si="453">SUM(E807:J807)</f>
        <v>0</v>
      </c>
      <c r="E807" s="202">
        <v>0</v>
      </c>
      <c r="F807" s="202">
        <v>0</v>
      </c>
      <c r="G807" s="202">
        <v>0</v>
      </c>
      <c r="H807" s="202">
        <v>0</v>
      </c>
      <c r="I807" s="202">
        <v>0</v>
      </c>
      <c r="J807" s="202">
        <v>0</v>
      </c>
    </row>
    <row r="808" spans="1:10" ht="21" customHeight="1" x14ac:dyDescent="0.25">
      <c r="A808" s="348"/>
      <c r="B808" s="335"/>
      <c r="C808" s="202" t="s">
        <v>297</v>
      </c>
      <c r="D808" s="202">
        <f t="shared" si="453"/>
        <v>0</v>
      </c>
      <c r="E808" s="202">
        <v>0</v>
      </c>
      <c r="F808" s="202">
        <v>0</v>
      </c>
      <c r="G808" s="202">
        <v>0</v>
      </c>
      <c r="H808" s="202">
        <v>0</v>
      </c>
      <c r="I808" s="202">
        <v>0</v>
      </c>
      <c r="J808" s="202">
        <v>0</v>
      </c>
    </row>
    <row r="809" spans="1:10" ht="21" customHeight="1" x14ac:dyDescent="0.25">
      <c r="A809" s="348"/>
      <c r="B809" s="335"/>
      <c r="C809" s="202" t="s">
        <v>298</v>
      </c>
      <c r="D809" s="202">
        <f t="shared" si="453"/>
        <v>0</v>
      </c>
      <c r="E809" s="202">
        <v>0</v>
      </c>
      <c r="F809" s="202">
        <v>0</v>
      </c>
      <c r="G809" s="202">
        <v>0</v>
      </c>
      <c r="H809" s="202">
        <v>0</v>
      </c>
      <c r="I809" s="202">
        <v>0</v>
      </c>
      <c r="J809" s="202">
        <v>0</v>
      </c>
    </row>
    <row r="810" spans="1:10" ht="21" customHeight="1" x14ac:dyDescent="0.25">
      <c r="A810" s="348"/>
      <c r="B810" s="335"/>
      <c r="C810" s="202" t="s">
        <v>308</v>
      </c>
      <c r="D810" s="202">
        <f t="shared" si="453"/>
        <v>0</v>
      </c>
      <c r="E810" s="202">
        <v>0</v>
      </c>
      <c r="F810" s="202">
        <v>0</v>
      </c>
      <c r="G810" s="202">
        <v>0</v>
      </c>
      <c r="H810" s="202">
        <v>0</v>
      </c>
      <c r="I810" s="202">
        <v>0</v>
      </c>
      <c r="J810" s="202">
        <v>0</v>
      </c>
    </row>
    <row r="811" spans="1:10" ht="28.5" customHeight="1" x14ac:dyDescent="0.25">
      <c r="A811" s="348"/>
      <c r="B811" s="335"/>
      <c r="C811" s="202" t="s">
        <v>309</v>
      </c>
      <c r="D811" s="202">
        <f t="shared" si="453"/>
        <v>0</v>
      </c>
      <c r="E811" s="202">
        <v>0</v>
      </c>
      <c r="F811" s="202">
        <v>0</v>
      </c>
      <c r="G811" s="202">
        <v>0</v>
      </c>
      <c r="H811" s="202">
        <v>0</v>
      </c>
      <c r="I811" s="202">
        <v>0</v>
      </c>
      <c r="J811" s="202">
        <v>0</v>
      </c>
    </row>
    <row r="812" spans="1:10" ht="34.5" customHeight="1" x14ac:dyDescent="0.25">
      <c r="A812" s="349"/>
      <c r="B812" s="336"/>
      <c r="C812" s="202" t="s">
        <v>310</v>
      </c>
      <c r="D812" s="202">
        <f t="shared" si="453"/>
        <v>0</v>
      </c>
      <c r="E812" s="202">
        <v>0</v>
      </c>
      <c r="F812" s="202">
        <v>0</v>
      </c>
      <c r="G812" s="202">
        <v>0</v>
      </c>
      <c r="H812" s="202">
        <v>0</v>
      </c>
      <c r="I812" s="202">
        <v>0</v>
      </c>
      <c r="J812" s="202">
        <v>0</v>
      </c>
    </row>
    <row r="813" spans="1:10" ht="21" customHeight="1" x14ac:dyDescent="0.25">
      <c r="A813" s="337" t="s">
        <v>740</v>
      </c>
      <c r="B813" s="334" t="s">
        <v>751</v>
      </c>
      <c r="C813" s="202" t="s">
        <v>307</v>
      </c>
      <c r="D813" s="202">
        <f t="shared" ref="D813:J813" si="454">SUM(D814:D820)</f>
        <v>550</v>
      </c>
      <c r="E813" s="202">
        <f t="shared" si="454"/>
        <v>550</v>
      </c>
      <c r="F813" s="202">
        <f t="shared" si="454"/>
        <v>0</v>
      </c>
      <c r="G813" s="202">
        <f t="shared" si="454"/>
        <v>0</v>
      </c>
      <c r="H813" s="202">
        <f t="shared" si="454"/>
        <v>0</v>
      </c>
      <c r="I813" s="202">
        <f t="shared" si="454"/>
        <v>0</v>
      </c>
      <c r="J813" s="202">
        <f t="shared" si="454"/>
        <v>0</v>
      </c>
    </row>
    <row r="814" spans="1:10" ht="21" customHeight="1" x14ac:dyDescent="0.25">
      <c r="A814" s="338"/>
      <c r="B814" s="335"/>
      <c r="C814" s="202" t="s">
        <v>66</v>
      </c>
      <c r="D814" s="202">
        <f t="shared" ref="D814:D816" si="455">SUM(E814:G814)</f>
        <v>0</v>
      </c>
      <c r="E814" s="202">
        <v>0</v>
      </c>
      <c r="F814" s="202">
        <v>0</v>
      </c>
      <c r="G814" s="202">
        <v>0</v>
      </c>
      <c r="H814" s="202">
        <v>0</v>
      </c>
      <c r="I814" s="202">
        <v>0</v>
      </c>
      <c r="J814" s="202">
        <v>0</v>
      </c>
    </row>
    <row r="815" spans="1:10" ht="21" customHeight="1" x14ac:dyDescent="0.25">
      <c r="A815" s="338"/>
      <c r="B815" s="335"/>
      <c r="C815" s="202" t="s">
        <v>70</v>
      </c>
      <c r="D815" s="202">
        <f t="shared" si="455"/>
        <v>550</v>
      </c>
      <c r="E815" s="202">
        <v>550</v>
      </c>
      <c r="F815" s="202">
        <v>0</v>
      </c>
      <c r="G815" s="202">
        <v>0</v>
      </c>
      <c r="H815" s="202">
        <v>0</v>
      </c>
      <c r="I815" s="202">
        <v>0</v>
      </c>
      <c r="J815" s="202">
        <v>0</v>
      </c>
    </row>
    <row r="816" spans="1:10" ht="21" customHeight="1" x14ac:dyDescent="0.25">
      <c r="A816" s="338"/>
      <c r="B816" s="335"/>
      <c r="C816" s="202" t="s">
        <v>297</v>
      </c>
      <c r="D816" s="202">
        <f t="shared" si="455"/>
        <v>0</v>
      </c>
      <c r="E816" s="202">
        <v>0</v>
      </c>
      <c r="F816" s="202">
        <v>0</v>
      </c>
      <c r="G816" s="202">
        <v>0</v>
      </c>
      <c r="H816" s="202">
        <v>0</v>
      </c>
      <c r="I816" s="202">
        <v>0</v>
      </c>
      <c r="J816" s="202">
        <v>0</v>
      </c>
    </row>
    <row r="817" spans="1:13" ht="21" customHeight="1" x14ac:dyDescent="0.25">
      <c r="A817" s="338"/>
      <c r="B817" s="335"/>
      <c r="C817" s="202" t="s">
        <v>298</v>
      </c>
      <c r="D817" s="202">
        <f>SUM(E817:G817)</f>
        <v>0</v>
      </c>
      <c r="E817" s="202">
        <v>0</v>
      </c>
      <c r="F817" s="202">
        <v>0</v>
      </c>
      <c r="G817" s="202">
        <v>0</v>
      </c>
      <c r="H817" s="202">
        <v>0</v>
      </c>
      <c r="I817" s="202">
        <v>0</v>
      </c>
      <c r="J817" s="202">
        <v>0</v>
      </c>
    </row>
    <row r="818" spans="1:13" ht="21" customHeight="1" x14ac:dyDescent="0.25">
      <c r="A818" s="338"/>
      <c r="B818" s="335"/>
      <c r="C818" s="202" t="s">
        <v>308</v>
      </c>
      <c r="D818" s="202">
        <f t="shared" ref="D818:D820" si="456">SUM(E818:G818)</f>
        <v>0</v>
      </c>
      <c r="E818" s="202">
        <v>0</v>
      </c>
      <c r="F818" s="202">
        <v>0</v>
      </c>
      <c r="G818" s="202">
        <v>0</v>
      </c>
      <c r="H818" s="202">
        <v>0</v>
      </c>
      <c r="I818" s="202">
        <v>0</v>
      </c>
      <c r="J818" s="202">
        <v>0</v>
      </c>
    </row>
    <row r="819" spans="1:13" ht="21" customHeight="1" x14ac:dyDescent="0.25">
      <c r="A819" s="338"/>
      <c r="B819" s="335"/>
      <c r="C819" s="202" t="s">
        <v>309</v>
      </c>
      <c r="D819" s="202">
        <f t="shared" si="456"/>
        <v>0</v>
      </c>
      <c r="E819" s="202">
        <v>0</v>
      </c>
      <c r="F819" s="202">
        <v>0</v>
      </c>
      <c r="G819" s="202">
        <v>0</v>
      </c>
      <c r="H819" s="202">
        <v>0</v>
      </c>
      <c r="I819" s="202">
        <v>0</v>
      </c>
      <c r="J819" s="202">
        <v>0</v>
      </c>
    </row>
    <row r="820" spans="1:13" ht="21" customHeight="1" x14ac:dyDescent="0.25">
      <c r="A820" s="339"/>
      <c r="B820" s="336"/>
      <c r="C820" s="202" t="s">
        <v>310</v>
      </c>
      <c r="D820" s="202">
        <f t="shared" si="456"/>
        <v>0</v>
      </c>
      <c r="E820" s="202">
        <v>0</v>
      </c>
      <c r="F820" s="202">
        <v>0</v>
      </c>
      <c r="G820" s="202">
        <v>0</v>
      </c>
      <c r="H820" s="202">
        <v>0</v>
      </c>
      <c r="I820" s="202">
        <v>0</v>
      </c>
      <c r="J820" s="202">
        <v>0</v>
      </c>
    </row>
    <row r="821" spans="1:13" ht="21" customHeight="1" x14ac:dyDescent="0.25">
      <c r="A821" s="334"/>
      <c r="B821" s="350" t="s">
        <v>65</v>
      </c>
      <c r="C821" s="79" t="s">
        <v>307</v>
      </c>
      <c r="D821" s="79">
        <f t="shared" ref="D821:J821" si="457">SUM(D822:D828)</f>
        <v>466035.80000000005</v>
      </c>
      <c r="E821" s="79">
        <f t="shared" si="457"/>
        <v>453111.70000000007</v>
      </c>
      <c r="F821" s="79">
        <f t="shared" si="457"/>
        <v>0</v>
      </c>
      <c r="G821" s="79">
        <f t="shared" si="457"/>
        <v>0</v>
      </c>
      <c r="H821" s="79">
        <f t="shared" si="457"/>
        <v>12924.1</v>
      </c>
      <c r="I821" s="79">
        <f t="shared" ref="I821" si="458">SUM(I822:I828)</f>
        <v>0</v>
      </c>
      <c r="J821" s="79">
        <f t="shared" si="457"/>
        <v>0</v>
      </c>
    </row>
    <row r="822" spans="1:13" ht="21" customHeight="1" x14ac:dyDescent="0.25">
      <c r="A822" s="378"/>
      <c r="B822" s="378"/>
      <c r="C822" s="202" t="s">
        <v>66</v>
      </c>
      <c r="D822" s="202">
        <f>E822+F822+G822+H822+J822</f>
        <v>73809.899999999994</v>
      </c>
      <c r="E822" s="202">
        <f>E765+E748+E723+E690+E609+E798</f>
        <v>71540.899999999994</v>
      </c>
      <c r="F822" s="202">
        <f t="shared" ref="F822:J828" si="459">F765+F748+F723+F690+F609</f>
        <v>0</v>
      </c>
      <c r="G822" s="202">
        <f t="shared" si="459"/>
        <v>0</v>
      </c>
      <c r="H822" s="202">
        <f t="shared" si="459"/>
        <v>2269</v>
      </c>
      <c r="I822" s="202">
        <f t="shared" si="459"/>
        <v>0</v>
      </c>
      <c r="J822" s="202">
        <f t="shared" si="459"/>
        <v>0</v>
      </c>
    </row>
    <row r="823" spans="1:13" ht="21" customHeight="1" x14ac:dyDescent="0.25">
      <c r="A823" s="378"/>
      <c r="B823" s="378"/>
      <c r="C823" s="202" t="s">
        <v>70</v>
      </c>
      <c r="D823" s="202">
        <f t="shared" ref="D823:D828" si="460">E823+F823+G823+H823+J823</f>
        <v>72662.8</v>
      </c>
      <c r="E823" s="202">
        <f>E766+E749+E724+E691+E610+E799</f>
        <v>70344.800000000003</v>
      </c>
      <c r="F823" s="202">
        <f t="shared" si="459"/>
        <v>0</v>
      </c>
      <c r="G823" s="202">
        <f t="shared" si="459"/>
        <v>0</v>
      </c>
      <c r="H823" s="202">
        <f t="shared" si="459"/>
        <v>2318</v>
      </c>
      <c r="I823" s="202">
        <f t="shared" si="459"/>
        <v>0</v>
      </c>
      <c r="J823" s="202">
        <f t="shared" si="459"/>
        <v>0</v>
      </c>
    </row>
    <row r="824" spans="1:13" ht="21" customHeight="1" x14ac:dyDescent="0.25">
      <c r="A824" s="378"/>
      <c r="B824" s="378"/>
      <c r="C824" s="202" t="s">
        <v>297</v>
      </c>
      <c r="D824" s="202">
        <f t="shared" si="460"/>
        <v>63923.199999999997</v>
      </c>
      <c r="E824" s="202">
        <f>E767+E750+E725+E692+E611</f>
        <v>62245.2</v>
      </c>
      <c r="F824" s="202">
        <f t="shared" si="459"/>
        <v>0</v>
      </c>
      <c r="G824" s="202">
        <f t="shared" si="459"/>
        <v>0</v>
      </c>
      <c r="H824" s="202">
        <f t="shared" si="459"/>
        <v>1678</v>
      </c>
      <c r="I824" s="202">
        <f t="shared" si="459"/>
        <v>0</v>
      </c>
      <c r="J824" s="202">
        <f t="shared" si="459"/>
        <v>0</v>
      </c>
    </row>
    <row r="825" spans="1:13" ht="21" customHeight="1" x14ac:dyDescent="0.25">
      <c r="A825" s="378"/>
      <c r="B825" s="378"/>
      <c r="C825" s="202" t="s">
        <v>298</v>
      </c>
      <c r="D825" s="202">
        <f t="shared" si="460"/>
        <v>63990.299999999996</v>
      </c>
      <c r="E825" s="202">
        <f>E768+E751+E726+E693+E612</f>
        <v>62245.2</v>
      </c>
      <c r="F825" s="202">
        <f t="shared" si="459"/>
        <v>0</v>
      </c>
      <c r="G825" s="202">
        <f t="shared" si="459"/>
        <v>0</v>
      </c>
      <c r="H825" s="202">
        <f t="shared" si="459"/>
        <v>1745.1</v>
      </c>
      <c r="I825" s="202">
        <f t="shared" si="459"/>
        <v>0</v>
      </c>
      <c r="J825" s="202">
        <f t="shared" si="459"/>
        <v>0</v>
      </c>
    </row>
    <row r="826" spans="1:13" s="85" customFormat="1" ht="21" customHeight="1" x14ac:dyDescent="0.25">
      <c r="A826" s="378"/>
      <c r="B826" s="378"/>
      <c r="C826" s="202" t="s">
        <v>308</v>
      </c>
      <c r="D826" s="202">
        <f t="shared" si="460"/>
        <v>63883.199999999997</v>
      </c>
      <c r="E826" s="202">
        <f>E769+E752+E727+E694+E613</f>
        <v>62245.2</v>
      </c>
      <c r="F826" s="202">
        <f t="shared" si="459"/>
        <v>0</v>
      </c>
      <c r="G826" s="202">
        <f t="shared" si="459"/>
        <v>0</v>
      </c>
      <c r="H826" s="202">
        <f t="shared" si="459"/>
        <v>1638</v>
      </c>
      <c r="I826" s="202">
        <f t="shared" si="459"/>
        <v>0</v>
      </c>
      <c r="J826" s="202">
        <f t="shared" si="459"/>
        <v>0</v>
      </c>
      <c r="K826" s="84"/>
    </row>
    <row r="827" spans="1:13" ht="28.5" customHeight="1" x14ac:dyDescent="0.25">
      <c r="A827" s="378"/>
      <c r="B827" s="378"/>
      <c r="C827" s="202" t="s">
        <v>309</v>
      </c>
      <c r="D827" s="202">
        <f t="shared" si="460"/>
        <v>63883.199999999997</v>
      </c>
      <c r="E827" s="202">
        <f>E770+E753+E728+E695+E614</f>
        <v>62245.2</v>
      </c>
      <c r="F827" s="202">
        <f t="shared" si="459"/>
        <v>0</v>
      </c>
      <c r="G827" s="202">
        <f t="shared" si="459"/>
        <v>0</v>
      </c>
      <c r="H827" s="202">
        <f t="shared" si="459"/>
        <v>1638</v>
      </c>
      <c r="I827" s="202">
        <f t="shared" si="459"/>
        <v>0</v>
      </c>
      <c r="J827" s="202">
        <f t="shared" si="459"/>
        <v>0</v>
      </c>
    </row>
    <row r="828" spans="1:13" ht="30.75" customHeight="1" x14ac:dyDescent="0.25">
      <c r="A828" s="379"/>
      <c r="B828" s="379"/>
      <c r="C828" s="202" t="s">
        <v>310</v>
      </c>
      <c r="D828" s="202">
        <f t="shared" si="460"/>
        <v>63883.199999999997</v>
      </c>
      <c r="E828" s="202">
        <f>E771+E754+E729+E696+E615</f>
        <v>62245.2</v>
      </c>
      <c r="F828" s="202">
        <f t="shared" si="459"/>
        <v>0</v>
      </c>
      <c r="G828" s="202">
        <f t="shared" si="459"/>
        <v>0</v>
      </c>
      <c r="H828" s="202">
        <f t="shared" si="459"/>
        <v>1638</v>
      </c>
      <c r="I828" s="202">
        <f t="shared" si="459"/>
        <v>0</v>
      </c>
      <c r="J828" s="202">
        <f t="shared" si="459"/>
        <v>0</v>
      </c>
    </row>
    <row r="829" spans="1:13" ht="21" customHeight="1" x14ac:dyDescent="0.25">
      <c r="A829" s="375"/>
      <c r="B829" s="353" t="s">
        <v>12</v>
      </c>
      <c r="C829" s="79" t="s">
        <v>307</v>
      </c>
      <c r="D829" s="79">
        <f>SUM(D830:D836)</f>
        <v>1602913.345</v>
      </c>
      <c r="E829" s="79">
        <f t="shared" ref="E829:F829" si="461">SUM(E830:E836)</f>
        <v>453111.70000000007</v>
      </c>
      <c r="F829" s="79">
        <f t="shared" si="461"/>
        <v>21226.9</v>
      </c>
      <c r="G829" s="79">
        <f t="shared" ref="G829:H829" si="462">SUM(G830:G836)</f>
        <v>0</v>
      </c>
      <c r="H829" s="79">
        <f t="shared" si="462"/>
        <v>1127906.0450000002</v>
      </c>
      <c r="I829" s="79">
        <f>SUM(I830:I836)</f>
        <v>668.7</v>
      </c>
      <c r="J829" s="79">
        <f>SUM(J830:J836)</f>
        <v>0</v>
      </c>
    </row>
    <row r="830" spans="1:13" ht="21" customHeight="1" x14ac:dyDescent="0.25">
      <c r="A830" s="376"/>
      <c r="B830" s="354"/>
      <c r="C830" s="79" t="s">
        <v>66</v>
      </c>
      <c r="D830" s="79">
        <f>SUM(E830:J830)</f>
        <v>288502.7</v>
      </c>
      <c r="E830" s="79">
        <f t="shared" ref="E830:J836" si="463">E426+E599+E822</f>
        <v>71540.899999999994</v>
      </c>
      <c r="F830" s="79">
        <f t="shared" si="463"/>
        <v>21226.9</v>
      </c>
      <c r="G830" s="79">
        <f t="shared" si="463"/>
        <v>0</v>
      </c>
      <c r="H830" s="79">
        <f t="shared" si="463"/>
        <v>195066.2</v>
      </c>
      <c r="I830" s="79">
        <f t="shared" si="463"/>
        <v>668.7</v>
      </c>
      <c r="J830" s="79">
        <f t="shared" si="463"/>
        <v>0</v>
      </c>
    </row>
    <row r="831" spans="1:13" ht="21" customHeight="1" x14ac:dyDescent="0.25">
      <c r="A831" s="376"/>
      <c r="B831" s="354"/>
      <c r="C831" s="202" t="s">
        <v>70</v>
      </c>
      <c r="D831" s="202">
        <f>SUM(E831:J831)</f>
        <v>235996.14500000002</v>
      </c>
      <c r="E831" s="202">
        <f t="shared" si="463"/>
        <v>70344.800000000003</v>
      </c>
      <c r="F831" s="202">
        <f t="shared" si="463"/>
        <v>0</v>
      </c>
      <c r="G831" s="202">
        <f t="shared" si="463"/>
        <v>0</v>
      </c>
      <c r="H831" s="202">
        <f t="shared" si="463"/>
        <v>165651.345</v>
      </c>
      <c r="I831" s="202">
        <f t="shared" si="463"/>
        <v>0</v>
      </c>
      <c r="J831" s="202">
        <f t="shared" si="463"/>
        <v>0</v>
      </c>
      <c r="M831" s="68"/>
    </row>
    <row r="832" spans="1:13" ht="21" customHeight="1" x14ac:dyDescent="0.25">
      <c r="A832" s="376"/>
      <c r="B832" s="354"/>
      <c r="C832" s="202" t="s">
        <v>297</v>
      </c>
      <c r="D832" s="202">
        <f t="shared" ref="D832:D836" si="464">SUM(E832:J832)</f>
        <v>214463.10000000003</v>
      </c>
      <c r="E832" s="202">
        <f t="shared" si="463"/>
        <v>62245.2</v>
      </c>
      <c r="F832" s="202">
        <f t="shared" si="463"/>
        <v>0</v>
      </c>
      <c r="G832" s="202">
        <f t="shared" si="463"/>
        <v>0</v>
      </c>
      <c r="H832" s="202">
        <f t="shared" si="463"/>
        <v>152217.90000000002</v>
      </c>
      <c r="I832" s="202">
        <f t="shared" si="463"/>
        <v>0</v>
      </c>
      <c r="J832" s="202">
        <f t="shared" si="463"/>
        <v>0</v>
      </c>
    </row>
    <row r="833" spans="1:18" ht="21" customHeight="1" x14ac:dyDescent="0.25">
      <c r="A833" s="376"/>
      <c r="B833" s="354"/>
      <c r="C833" s="202" t="s">
        <v>298</v>
      </c>
      <c r="D833" s="202">
        <f t="shared" si="464"/>
        <v>216068.39999999997</v>
      </c>
      <c r="E833" s="202">
        <f t="shared" si="463"/>
        <v>62245.2</v>
      </c>
      <c r="F833" s="202">
        <f t="shared" si="463"/>
        <v>0</v>
      </c>
      <c r="G833" s="202">
        <f t="shared" si="463"/>
        <v>0</v>
      </c>
      <c r="H833" s="202">
        <f t="shared" si="463"/>
        <v>153823.19999999998</v>
      </c>
      <c r="I833" s="202">
        <f t="shared" si="463"/>
        <v>0</v>
      </c>
      <c r="J833" s="202">
        <f t="shared" si="463"/>
        <v>0</v>
      </c>
    </row>
    <row r="834" spans="1:18" ht="21" customHeight="1" x14ac:dyDescent="0.25">
      <c r="A834" s="376"/>
      <c r="B834" s="354"/>
      <c r="C834" s="202" t="s">
        <v>308</v>
      </c>
      <c r="D834" s="202">
        <f t="shared" si="464"/>
        <v>215961</v>
      </c>
      <c r="E834" s="202">
        <f t="shared" si="463"/>
        <v>62245.2</v>
      </c>
      <c r="F834" s="202">
        <f t="shared" si="463"/>
        <v>0</v>
      </c>
      <c r="G834" s="202">
        <f t="shared" si="463"/>
        <v>0</v>
      </c>
      <c r="H834" s="202">
        <f t="shared" si="463"/>
        <v>153715.79999999999</v>
      </c>
      <c r="I834" s="202">
        <f t="shared" si="463"/>
        <v>0</v>
      </c>
      <c r="J834" s="202">
        <f t="shared" si="463"/>
        <v>0</v>
      </c>
    </row>
    <row r="835" spans="1:18" ht="35.25" customHeight="1" x14ac:dyDescent="0.25">
      <c r="A835" s="376"/>
      <c r="B835" s="354"/>
      <c r="C835" s="202" t="s">
        <v>309</v>
      </c>
      <c r="D835" s="202">
        <f t="shared" si="464"/>
        <v>215961</v>
      </c>
      <c r="E835" s="202">
        <f t="shared" si="463"/>
        <v>62245.2</v>
      </c>
      <c r="F835" s="202">
        <f t="shared" si="463"/>
        <v>0</v>
      </c>
      <c r="G835" s="202">
        <f t="shared" si="463"/>
        <v>0</v>
      </c>
      <c r="H835" s="202">
        <f t="shared" si="463"/>
        <v>153715.79999999999</v>
      </c>
      <c r="I835" s="202">
        <f t="shared" si="463"/>
        <v>0</v>
      </c>
      <c r="J835" s="202">
        <f t="shared" si="463"/>
        <v>0</v>
      </c>
      <c r="L835" s="68"/>
      <c r="M835" s="68"/>
      <c r="N835" s="68"/>
      <c r="O835" s="68"/>
      <c r="P835" s="68"/>
      <c r="Q835" s="68"/>
      <c r="R835" s="68"/>
    </row>
    <row r="836" spans="1:18" ht="35.25" customHeight="1" x14ac:dyDescent="0.25">
      <c r="A836" s="377"/>
      <c r="B836" s="355"/>
      <c r="C836" s="202" t="s">
        <v>310</v>
      </c>
      <c r="D836" s="202">
        <f t="shared" si="464"/>
        <v>215961</v>
      </c>
      <c r="E836" s="202">
        <f t="shared" si="463"/>
        <v>62245.2</v>
      </c>
      <c r="F836" s="202">
        <f t="shared" si="463"/>
        <v>0</v>
      </c>
      <c r="G836" s="202">
        <f t="shared" si="463"/>
        <v>0</v>
      </c>
      <c r="H836" s="202">
        <f t="shared" si="463"/>
        <v>153715.79999999999</v>
      </c>
      <c r="I836" s="202">
        <f t="shared" si="463"/>
        <v>0</v>
      </c>
      <c r="J836" s="202">
        <f t="shared" si="463"/>
        <v>0</v>
      </c>
    </row>
  </sheetData>
  <mergeCells count="230">
    <mergeCell ref="A797:A804"/>
    <mergeCell ref="B797:B804"/>
    <mergeCell ref="A1:J2"/>
    <mergeCell ref="B433:H433"/>
    <mergeCell ref="B434:H434"/>
    <mergeCell ref="B286:B293"/>
    <mergeCell ref="A180:A187"/>
    <mergeCell ref="C4:C5"/>
    <mergeCell ref="D4:D5"/>
    <mergeCell ref="B41:B48"/>
    <mergeCell ref="B344:B351"/>
    <mergeCell ref="B172:B179"/>
    <mergeCell ref="E4:J4"/>
    <mergeCell ref="B7:H7"/>
    <mergeCell ref="B4:B5"/>
    <mergeCell ref="B221:B228"/>
    <mergeCell ref="A221:A228"/>
    <mergeCell ref="B212:G212"/>
    <mergeCell ref="B360:B367"/>
    <mergeCell ref="A400:A407"/>
    <mergeCell ref="B392:B399"/>
    <mergeCell ref="A4:A5"/>
    <mergeCell ref="B40:H40"/>
    <mergeCell ref="B90:B97"/>
    <mergeCell ref="A114:A121"/>
    <mergeCell ref="B130:B137"/>
    <mergeCell ref="A90:A97"/>
    <mergeCell ref="B147:B154"/>
    <mergeCell ref="B713:B720"/>
    <mergeCell ref="A705:A712"/>
    <mergeCell ref="B746:J746"/>
    <mergeCell ref="B705:B712"/>
    <mergeCell ref="A130:A137"/>
    <mergeCell ref="A98:A105"/>
    <mergeCell ref="B98:B105"/>
    <mergeCell ref="B164:B171"/>
    <mergeCell ref="B139:B146"/>
    <mergeCell ref="B213:B220"/>
    <mergeCell ref="A245:A252"/>
    <mergeCell ref="B278:B285"/>
    <mergeCell ref="B270:B277"/>
    <mergeCell ref="B237:B244"/>
    <mergeCell ref="B155:H155"/>
    <mergeCell ref="A147:A154"/>
    <mergeCell ref="B114:B121"/>
    <mergeCell ref="A122:A129"/>
    <mergeCell ref="A106:A113"/>
    <mergeCell ref="A164:A171"/>
    <mergeCell ref="A319:A326"/>
    <mergeCell ref="B319:B326"/>
    <mergeCell ref="A302:A309"/>
    <mergeCell ref="B302:B309"/>
    <mergeCell ref="B188:B195"/>
    <mergeCell ref="B327:H327"/>
    <mergeCell ref="B245:B252"/>
    <mergeCell ref="A196:A203"/>
    <mergeCell ref="B196:B203"/>
    <mergeCell ref="A204:A211"/>
    <mergeCell ref="B204:B211"/>
    <mergeCell ref="A213:A220"/>
    <mergeCell ref="A253:A260"/>
    <mergeCell ref="B253:B260"/>
    <mergeCell ref="A328:A335"/>
    <mergeCell ref="A270:A277"/>
    <mergeCell ref="A294:A301"/>
    <mergeCell ref="A336:A343"/>
    <mergeCell ref="B310:J310"/>
    <mergeCell ref="A311:A318"/>
    <mergeCell ref="B311:B318"/>
    <mergeCell ref="A8:A15"/>
    <mergeCell ref="B8:B15"/>
    <mergeCell ref="A16:A23"/>
    <mergeCell ref="B16:B23"/>
    <mergeCell ref="A24:A31"/>
    <mergeCell ref="B24:B31"/>
    <mergeCell ref="A32:A39"/>
    <mergeCell ref="A237:A244"/>
    <mergeCell ref="A262:A269"/>
    <mergeCell ref="B180:B187"/>
    <mergeCell ref="A156:A163"/>
    <mergeCell ref="B156:B163"/>
    <mergeCell ref="A41:A48"/>
    <mergeCell ref="B49:B56"/>
    <mergeCell ref="A49:A56"/>
    <mergeCell ref="B57:B64"/>
    <mergeCell ref="A139:A146"/>
    <mergeCell ref="A57:A64"/>
    <mergeCell ref="A82:A89"/>
    <mergeCell ref="A172:A179"/>
    <mergeCell ref="A229:A236"/>
    <mergeCell ref="A66:A73"/>
    <mergeCell ref="B66:B73"/>
    <mergeCell ref="B138:H138"/>
    <mergeCell ref="B697:B704"/>
    <mergeCell ref="A697:A704"/>
    <mergeCell ref="B607:H607"/>
    <mergeCell ref="A598:A605"/>
    <mergeCell ref="A532:A539"/>
    <mergeCell ref="A491:A498"/>
    <mergeCell ref="B491:B498"/>
    <mergeCell ref="A392:A399"/>
    <mergeCell ref="A483:A490"/>
    <mergeCell ref="B483:B490"/>
    <mergeCell ref="A344:A351"/>
    <mergeCell ref="A360:A367"/>
    <mergeCell ref="B400:B407"/>
    <mergeCell ref="A435:A442"/>
    <mergeCell ref="B435:B442"/>
    <mergeCell ref="A425:A432"/>
    <mergeCell ref="B409:B416"/>
    <mergeCell ref="B32:B39"/>
    <mergeCell ref="B229:B236"/>
    <mergeCell ref="B74:B81"/>
    <mergeCell ref="A74:A81"/>
    <mergeCell ref="B106:B113"/>
    <mergeCell ref="B122:B129"/>
    <mergeCell ref="A680:A687"/>
    <mergeCell ref="B680:B687"/>
    <mergeCell ref="B294:B301"/>
    <mergeCell ref="A188:A195"/>
    <mergeCell ref="B82:B89"/>
    <mergeCell ref="B261:G261"/>
    <mergeCell ref="B352:B359"/>
    <mergeCell ref="B336:B343"/>
    <mergeCell ref="A278:A285"/>
    <mergeCell ref="A286:A293"/>
    <mergeCell ref="B262:B269"/>
    <mergeCell ref="B328:B335"/>
    <mergeCell ref="A467:A474"/>
    <mergeCell ref="B459:B466"/>
    <mergeCell ref="A475:A482"/>
    <mergeCell ref="A499:J499"/>
    <mergeCell ref="B475:B482"/>
    <mergeCell ref="A516:A523"/>
    <mergeCell ref="B829:B836"/>
    <mergeCell ref="A829:A836"/>
    <mergeCell ref="A713:A720"/>
    <mergeCell ref="A722:A729"/>
    <mergeCell ref="B755:B762"/>
    <mergeCell ref="A755:A762"/>
    <mergeCell ref="A763:J763"/>
    <mergeCell ref="B821:B828"/>
    <mergeCell ref="A821:A828"/>
    <mergeCell ref="A764:A771"/>
    <mergeCell ref="B764:B771"/>
    <mergeCell ref="A730:A737"/>
    <mergeCell ref="B721:J721"/>
    <mergeCell ref="A747:A754"/>
    <mergeCell ref="B747:B754"/>
    <mergeCell ref="A788:A795"/>
    <mergeCell ref="B788:B795"/>
    <mergeCell ref="B730:B737"/>
    <mergeCell ref="A780:A787"/>
    <mergeCell ref="B780:B787"/>
    <mergeCell ref="A772:A779"/>
    <mergeCell ref="B772:B779"/>
    <mergeCell ref="B722:B729"/>
    <mergeCell ref="B738:B745"/>
    <mergeCell ref="A409:A416"/>
    <mergeCell ref="A417:A424"/>
    <mergeCell ref="B417:B424"/>
    <mergeCell ref="A352:A359"/>
    <mergeCell ref="A368:A375"/>
    <mergeCell ref="B368:B375"/>
    <mergeCell ref="A376:A383"/>
    <mergeCell ref="B376:B383"/>
    <mergeCell ref="A384:A391"/>
    <mergeCell ref="B384:B391"/>
    <mergeCell ref="B443:B450"/>
    <mergeCell ref="A443:A450"/>
    <mergeCell ref="A500:A507"/>
    <mergeCell ref="B549:B556"/>
    <mergeCell ref="A565:A572"/>
    <mergeCell ref="B565:B572"/>
    <mergeCell ref="A573:A580"/>
    <mergeCell ref="B573:B580"/>
    <mergeCell ref="A459:A466"/>
    <mergeCell ref="B500:B507"/>
    <mergeCell ref="B532:B539"/>
    <mergeCell ref="A549:A556"/>
    <mergeCell ref="A557:A564"/>
    <mergeCell ref="B557:B564"/>
    <mergeCell ref="A541:A548"/>
    <mergeCell ref="A540:J540"/>
    <mergeCell ref="B508:B515"/>
    <mergeCell ref="B541:B548"/>
    <mergeCell ref="B688:H688"/>
    <mergeCell ref="A664:A671"/>
    <mergeCell ref="B656:B663"/>
    <mergeCell ref="A581:H581"/>
    <mergeCell ref="B598:B605"/>
    <mergeCell ref="A632:A639"/>
    <mergeCell ref="B664:B671"/>
    <mergeCell ref="B624:B631"/>
    <mergeCell ref="A624:A631"/>
    <mergeCell ref="B616:B623"/>
    <mergeCell ref="A640:A647"/>
    <mergeCell ref="A616:A623"/>
    <mergeCell ref="A656:A663"/>
    <mergeCell ref="B640:B647"/>
    <mergeCell ref="A648:A655"/>
    <mergeCell ref="B648:B655"/>
    <mergeCell ref="B632:B639"/>
    <mergeCell ref="B582:B589"/>
    <mergeCell ref="B606:J606"/>
    <mergeCell ref="B590:B597"/>
    <mergeCell ref="A738:A745"/>
    <mergeCell ref="A813:A820"/>
    <mergeCell ref="B813:B820"/>
    <mergeCell ref="B65:J65"/>
    <mergeCell ref="A408:J408"/>
    <mergeCell ref="A796:J796"/>
    <mergeCell ref="A805:A812"/>
    <mergeCell ref="B805:B812"/>
    <mergeCell ref="A689:A696"/>
    <mergeCell ref="B689:B696"/>
    <mergeCell ref="B425:B432"/>
    <mergeCell ref="A582:A589"/>
    <mergeCell ref="B608:B615"/>
    <mergeCell ref="A608:A615"/>
    <mergeCell ref="B516:B523"/>
    <mergeCell ref="B467:B474"/>
    <mergeCell ref="A524:A531"/>
    <mergeCell ref="B524:B531"/>
    <mergeCell ref="B451:B458"/>
    <mergeCell ref="A508:A515"/>
    <mergeCell ref="A451:A458"/>
    <mergeCell ref="A672:A679"/>
    <mergeCell ref="B672:B679"/>
    <mergeCell ref="A590:A597"/>
  </mergeCells>
  <pageMargins left="0.11811023622047245" right="0.15748031496062992" top="0.47244094488188981" bottom="0.31496062992125984" header="0.31496062992125984" footer="0.31496062992125984"/>
  <pageSetup paperSize="9" scale="51" firstPageNumber="7" fitToHeight="0" orientation="portrait" useFirstPageNumber="1"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R1"/>
  <sheetViews>
    <sheetView view="pageLayout" workbookViewId="0">
      <selection activeCell="E106" sqref="E106"/>
    </sheetView>
  </sheetViews>
  <sheetFormatPr defaultRowHeight="15" x14ac:dyDescent="0.25"/>
  <cols>
    <col min="1" max="14" width="9.140625" style="19"/>
    <col min="15" max="16" width="9.140625" style="19" customWidth="1"/>
    <col min="17" max="17" width="8.85546875" style="19" customWidth="1"/>
    <col min="18" max="18" width="9" style="19" hidden="1" customWidth="1"/>
    <col min="19" max="16384" width="9.140625" style="19"/>
  </cols>
  <sheetData/>
  <pageMargins left="0.70866141732283472" right="0.70866141732283472" top="0.74803149606299213" bottom="0.74803149606299213" header="0.31496062992125984" footer="0.31496062992125984"/>
  <pageSetup paperSize="9" scale="56" firstPageNumber="22" fitToHeight="0" orientation="portrait" useFirstPageNumber="1" horizontalDpi="300" verticalDpi="300" r:id="rId1"/>
  <headerFooter>
    <oddHeader>&amp;C&amp;12 22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view="pageLayout" topLeftCell="A4" zoomScaleNormal="90" workbookViewId="0">
      <selection activeCell="B12" sqref="B12:J12"/>
    </sheetView>
  </sheetViews>
  <sheetFormatPr defaultRowHeight="15" x14ac:dyDescent="0.25"/>
  <cols>
    <col min="1" max="1" width="23" style="19" customWidth="1"/>
    <col min="2" max="2" width="34.28515625" style="19" customWidth="1"/>
    <col min="3" max="3" width="14.28515625" style="19" customWidth="1"/>
    <col min="4" max="4" width="13.42578125" style="19" customWidth="1"/>
    <col min="5" max="5" width="12.85546875" style="19" customWidth="1"/>
    <col min="6" max="6" width="12.42578125" style="19" customWidth="1"/>
    <col min="7" max="7" width="12.28515625" style="19" customWidth="1"/>
    <col min="8" max="8" width="14.42578125" style="19" customWidth="1"/>
    <col min="9" max="9" width="17.140625" style="19" customWidth="1"/>
    <col min="10" max="10" width="19.28515625" style="19" customWidth="1"/>
    <col min="11" max="16384" width="9.140625" style="19"/>
  </cols>
  <sheetData>
    <row r="1" spans="1:10" ht="22.5" customHeight="1" x14ac:dyDescent="0.25"/>
    <row r="2" spans="1:10" ht="70.5" customHeight="1" x14ac:dyDescent="0.25">
      <c r="A2" s="402" t="s">
        <v>583</v>
      </c>
      <c r="B2" s="402"/>
      <c r="C2" s="402"/>
      <c r="D2" s="402"/>
      <c r="E2" s="402"/>
      <c r="F2" s="402"/>
      <c r="G2" s="402"/>
      <c r="H2" s="402"/>
      <c r="I2" s="402"/>
      <c r="J2" s="402"/>
    </row>
    <row r="3" spans="1:10" ht="25.5" customHeight="1" x14ac:dyDescent="0.25">
      <c r="A3" s="402"/>
      <c r="B3" s="402"/>
      <c r="C3" s="402"/>
      <c r="D3" s="402"/>
      <c r="E3" s="402"/>
      <c r="F3" s="402"/>
      <c r="G3" s="402"/>
      <c r="H3" s="402"/>
      <c r="I3" s="402"/>
      <c r="J3" s="402"/>
    </row>
    <row r="4" spans="1:10" ht="12" customHeight="1" x14ac:dyDescent="0.25">
      <c r="A4" s="402"/>
      <c r="B4" s="402"/>
      <c r="C4" s="402"/>
      <c r="D4" s="402"/>
      <c r="E4" s="402"/>
      <c r="F4" s="402"/>
      <c r="G4" s="402"/>
      <c r="H4" s="402"/>
      <c r="I4" s="402"/>
      <c r="J4" s="402"/>
    </row>
    <row r="5" spans="1:10" ht="21" hidden="1" customHeight="1" x14ac:dyDescent="0.25">
      <c r="A5" s="98"/>
      <c r="B5" s="98"/>
      <c r="C5" s="98"/>
      <c r="D5" s="98"/>
      <c r="E5" s="98"/>
      <c r="F5" s="98"/>
      <c r="G5" s="98"/>
      <c r="H5" s="98"/>
      <c r="I5" s="98"/>
      <c r="J5" s="98"/>
    </row>
    <row r="6" spans="1:10" ht="31.5" x14ac:dyDescent="0.25">
      <c r="A6" s="99" t="s">
        <v>136</v>
      </c>
      <c r="B6" s="392" t="s">
        <v>137</v>
      </c>
      <c r="C6" s="393"/>
      <c r="D6" s="393"/>
      <c r="E6" s="393"/>
      <c r="F6" s="393"/>
      <c r="G6" s="393"/>
      <c r="H6" s="393"/>
      <c r="I6" s="393"/>
      <c r="J6" s="394"/>
    </row>
    <row r="7" spans="1:10" ht="63" x14ac:dyDescent="0.25">
      <c r="A7" s="99" t="s">
        <v>138</v>
      </c>
      <c r="B7" s="392" t="s">
        <v>468</v>
      </c>
      <c r="C7" s="393"/>
      <c r="D7" s="393"/>
      <c r="E7" s="393"/>
      <c r="F7" s="393"/>
      <c r="G7" s="393"/>
      <c r="H7" s="393"/>
      <c r="I7" s="393"/>
      <c r="J7" s="394"/>
    </row>
    <row r="8" spans="1:10" ht="31.5" x14ac:dyDescent="0.25">
      <c r="A8" s="99" t="s">
        <v>139</v>
      </c>
      <c r="B8" s="392" t="s">
        <v>204</v>
      </c>
      <c r="C8" s="393"/>
      <c r="D8" s="393"/>
      <c r="E8" s="393"/>
      <c r="F8" s="393"/>
      <c r="G8" s="393"/>
      <c r="H8" s="393"/>
      <c r="I8" s="393"/>
      <c r="J8" s="394"/>
    </row>
    <row r="9" spans="1:10" ht="30.75" customHeight="1" x14ac:dyDescent="0.25">
      <c r="A9" s="99" t="s">
        <v>140</v>
      </c>
      <c r="B9" s="392" t="s">
        <v>141</v>
      </c>
      <c r="C9" s="393"/>
      <c r="D9" s="393"/>
      <c r="E9" s="393"/>
      <c r="F9" s="393"/>
      <c r="G9" s="393"/>
      <c r="H9" s="393"/>
      <c r="I9" s="393"/>
      <c r="J9" s="394"/>
    </row>
    <row r="10" spans="1:10" ht="43.5" customHeight="1" x14ac:dyDescent="0.25">
      <c r="A10" s="391" t="s">
        <v>142</v>
      </c>
      <c r="B10" s="100" t="s">
        <v>143</v>
      </c>
      <c r="C10" s="100" t="s">
        <v>144</v>
      </c>
      <c r="D10" s="100" t="s">
        <v>353</v>
      </c>
      <c r="E10" s="100" t="s">
        <v>354</v>
      </c>
      <c r="F10" s="100" t="s">
        <v>355</v>
      </c>
      <c r="G10" s="100" t="s">
        <v>368</v>
      </c>
      <c r="H10" s="100" t="s">
        <v>357</v>
      </c>
      <c r="I10" s="100" t="s">
        <v>309</v>
      </c>
      <c r="J10" s="100" t="s">
        <v>310</v>
      </c>
    </row>
    <row r="11" spans="1:10" ht="66.75" customHeight="1" x14ac:dyDescent="0.25">
      <c r="A11" s="391"/>
      <c r="B11" s="99" t="s">
        <v>145</v>
      </c>
      <c r="C11" s="100">
        <v>18.5</v>
      </c>
      <c r="D11" s="100">
        <v>18.5</v>
      </c>
      <c r="E11" s="100">
        <v>18.5</v>
      </c>
      <c r="F11" s="100">
        <v>19</v>
      </c>
      <c r="G11" s="100">
        <v>19</v>
      </c>
      <c r="H11" s="100">
        <v>19</v>
      </c>
      <c r="I11" s="100">
        <v>19</v>
      </c>
      <c r="J11" s="100">
        <v>19</v>
      </c>
    </row>
    <row r="12" spans="1:10" ht="30" customHeight="1" x14ac:dyDescent="0.25">
      <c r="A12" s="391" t="s">
        <v>146</v>
      </c>
      <c r="B12" s="392" t="s">
        <v>147</v>
      </c>
      <c r="C12" s="393"/>
      <c r="D12" s="393"/>
      <c r="E12" s="393"/>
      <c r="F12" s="393"/>
      <c r="G12" s="393"/>
      <c r="H12" s="393"/>
      <c r="I12" s="393"/>
      <c r="J12" s="394"/>
    </row>
    <row r="13" spans="1:10" ht="26.25" customHeight="1" x14ac:dyDescent="0.25">
      <c r="A13" s="391"/>
      <c r="B13" s="392" t="s">
        <v>148</v>
      </c>
      <c r="C13" s="393"/>
      <c r="D13" s="393"/>
      <c r="E13" s="393"/>
      <c r="F13" s="393"/>
      <c r="G13" s="393"/>
      <c r="H13" s="393"/>
      <c r="I13" s="393"/>
      <c r="J13" s="394"/>
    </row>
    <row r="14" spans="1:10" ht="24" customHeight="1" x14ac:dyDescent="0.25">
      <c r="A14" s="391"/>
      <c r="B14" s="392" t="s">
        <v>149</v>
      </c>
      <c r="C14" s="393"/>
      <c r="D14" s="393"/>
      <c r="E14" s="393"/>
      <c r="F14" s="393"/>
      <c r="G14" s="393"/>
      <c r="H14" s="393"/>
      <c r="I14" s="393"/>
      <c r="J14" s="394"/>
    </row>
    <row r="15" spans="1:10" ht="36" customHeight="1" x14ac:dyDescent="0.25">
      <c r="A15" s="391"/>
      <c r="B15" s="392" t="s">
        <v>359</v>
      </c>
      <c r="C15" s="393"/>
      <c r="D15" s="393"/>
      <c r="E15" s="393"/>
      <c r="F15" s="393"/>
      <c r="G15" s="393"/>
      <c r="H15" s="393"/>
      <c r="I15" s="393"/>
      <c r="J15" s="394"/>
    </row>
    <row r="16" spans="1:10" ht="35.25" customHeight="1" x14ac:dyDescent="0.25">
      <c r="A16" s="391"/>
      <c r="B16" s="392" t="s">
        <v>360</v>
      </c>
      <c r="C16" s="393"/>
      <c r="D16" s="393"/>
      <c r="E16" s="393"/>
      <c r="F16" s="393"/>
      <c r="G16" s="393"/>
      <c r="H16" s="393"/>
      <c r="I16" s="393"/>
      <c r="J16" s="394"/>
    </row>
    <row r="17" spans="1:10" ht="20.25" customHeight="1" x14ac:dyDescent="0.25">
      <c r="A17" s="391"/>
      <c r="B17" s="392" t="s">
        <v>361</v>
      </c>
      <c r="C17" s="393"/>
      <c r="D17" s="393"/>
      <c r="E17" s="393"/>
      <c r="F17" s="393"/>
      <c r="G17" s="393"/>
      <c r="H17" s="393"/>
      <c r="I17" s="393"/>
      <c r="J17" s="394"/>
    </row>
    <row r="18" spans="1:10" ht="24" customHeight="1" x14ac:dyDescent="0.25">
      <c r="A18" s="391"/>
      <c r="B18" s="392" t="s">
        <v>362</v>
      </c>
      <c r="C18" s="393"/>
      <c r="D18" s="393"/>
      <c r="E18" s="393"/>
      <c r="F18" s="393"/>
      <c r="G18" s="393"/>
      <c r="H18" s="393"/>
      <c r="I18" s="393"/>
      <c r="J18" s="394"/>
    </row>
    <row r="19" spans="1:10" ht="19.5" customHeight="1" x14ac:dyDescent="0.25">
      <c r="A19" s="391"/>
      <c r="B19" s="392" t="s">
        <v>644</v>
      </c>
      <c r="C19" s="395"/>
      <c r="D19" s="395"/>
      <c r="E19" s="395"/>
      <c r="F19" s="395"/>
      <c r="G19" s="395"/>
      <c r="H19" s="395"/>
      <c r="I19" s="395"/>
      <c r="J19" s="396"/>
    </row>
    <row r="20" spans="1:10" ht="24" customHeight="1" x14ac:dyDescent="0.25">
      <c r="A20" s="391"/>
      <c r="B20" s="392" t="s">
        <v>645</v>
      </c>
      <c r="C20" s="400"/>
      <c r="D20" s="400"/>
      <c r="E20" s="400"/>
      <c r="F20" s="400"/>
      <c r="G20" s="400"/>
      <c r="H20" s="400"/>
      <c r="I20" s="400"/>
      <c r="J20" s="401"/>
    </row>
    <row r="21" spans="1:10" ht="26.25" customHeight="1" x14ac:dyDescent="0.25">
      <c r="A21" s="391"/>
      <c r="B21" s="392" t="s">
        <v>673</v>
      </c>
      <c r="C21" s="395"/>
      <c r="D21" s="395"/>
      <c r="E21" s="395"/>
      <c r="F21" s="395"/>
      <c r="G21" s="395"/>
      <c r="H21" s="395"/>
      <c r="I21" s="395"/>
      <c r="J21" s="396"/>
    </row>
    <row r="22" spans="1:10" ht="31.5" x14ac:dyDescent="0.25">
      <c r="A22" s="403" t="s">
        <v>150</v>
      </c>
      <c r="B22" s="100" t="s">
        <v>151</v>
      </c>
      <c r="C22" s="100" t="s">
        <v>144</v>
      </c>
      <c r="D22" s="100" t="s">
        <v>353</v>
      </c>
      <c r="E22" s="100" t="s">
        <v>354</v>
      </c>
      <c r="F22" s="100" t="s">
        <v>355</v>
      </c>
      <c r="G22" s="100" t="s">
        <v>356</v>
      </c>
      <c r="H22" s="100" t="s">
        <v>357</v>
      </c>
      <c r="I22" s="100" t="s">
        <v>309</v>
      </c>
      <c r="J22" s="100" t="s">
        <v>310</v>
      </c>
    </row>
    <row r="23" spans="1:10" ht="26.25" customHeight="1" x14ac:dyDescent="0.25">
      <c r="A23" s="404"/>
      <c r="B23" s="392" t="s">
        <v>147</v>
      </c>
      <c r="C23" s="393"/>
      <c r="D23" s="393"/>
      <c r="E23" s="393"/>
      <c r="F23" s="393"/>
      <c r="G23" s="393"/>
      <c r="H23" s="393"/>
      <c r="I23" s="393"/>
      <c r="J23" s="394"/>
    </row>
    <row r="24" spans="1:10" ht="79.5" customHeight="1" x14ac:dyDescent="0.25">
      <c r="A24" s="404"/>
      <c r="B24" s="99" t="s">
        <v>77</v>
      </c>
      <c r="C24" s="100">
        <v>4</v>
      </c>
      <c r="D24" s="100">
        <v>4</v>
      </c>
      <c r="E24" s="100">
        <v>4</v>
      </c>
      <c r="F24" s="100">
        <v>4</v>
      </c>
      <c r="G24" s="100">
        <v>4</v>
      </c>
      <c r="H24" s="100">
        <v>4</v>
      </c>
      <c r="I24" s="100">
        <v>4</v>
      </c>
      <c r="J24" s="100">
        <v>4</v>
      </c>
    </row>
    <row r="25" spans="1:10" ht="26.25" customHeight="1" x14ac:dyDescent="0.25">
      <c r="A25" s="404"/>
      <c r="B25" s="392" t="s">
        <v>148</v>
      </c>
      <c r="C25" s="393"/>
      <c r="D25" s="393"/>
      <c r="E25" s="393"/>
      <c r="F25" s="393"/>
      <c r="G25" s="393"/>
      <c r="H25" s="393"/>
      <c r="I25" s="393"/>
      <c r="J25" s="394"/>
    </row>
    <row r="26" spans="1:10" ht="75" customHeight="1" x14ac:dyDescent="0.25">
      <c r="A26" s="404"/>
      <c r="B26" s="99" t="s">
        <v>83</v>
      </c>
      <c r="C26" s="100">
        <v>20</v>
      </c>
      <c r="D26" s="100">
        <v>20</v>
      </c>
      <c r="E26" s="100">
        <v>20</v>
      </c>
      <c r="F26" s="100">
        <v>20</v>
      </c>
      <c r="G26" s="100">
        <v>20</v>
      </c>
      <c r="H26" s="100">
        <v>20</v>
      </c>
      <c r="I26" s="100">
        <v>20</v>
      </c>
      <c r="J26" s="100">
        <v>20</v>
      </c>
    </row>
    <row r="27" spans="1:10" ht="27" customHeight="1" x14ac:dyDescent="0.25">
      <c r="A27" s="404"/>
      <c r="B27" s="392" t="s">
        <v>149</v>
      </c>
      <c r="C27" s="393"/>
      <c r="D27" s="393"/>
      <c r="E27" s="393"/>
      <c r="F27" s="393"/>
      <c r="G27" s="393"/>
      <c r="H27" s="393"/>
      <c r="I27" s="393"/>
      <c r="J27" s="394"/>
    </row>
    <row r="28" spans="1:10" ht="34.5" customHeight="1" x14ac:dyDescent="0.25">
      <c r="A28" s="404"/>
      <c r="B28" s="99" t="s">
        <v>288</v>
      </c>
      <c r="C28" s="101">
        <v>11000</v>
      </c>
      <c r="D28" s="101">
        <v>11400</v>
      </c>
      <c r="E28" s="101">
        <v>12000</v>
      </c>
      <c r="F28" s="101">
        <v>12400</v>
      </c>
      <c r="G28" s="101">
        <v>13000</v>
      </c>
      <c r="H28" s="101">
        <v>13500</v>
      </c>
      <c r="I28" s="101">
        <v>13500</v>
      </c>
      <c r="J28" s="101">
        <v>13500</v>
      </c>
    </row>
    <row r="29" spans="1:10" ht="36" customHeight="1" x14ac:dyDescent="0.25">
      <c r="A29" s="404"/>
      <c r="B29" s="392" t="s">
        <v>359</v>
      </c>
      <c r="C29" s="393"/>
      <c r="D29" s="393"/>
      <c r="E29" s="393"/>
      <c r="F29" s="393"/>
      <c r="G29" s="393"/>
      <c r="H29" s="393"/>
      <c r="I29" s="393"/>
      <c r="J29" s="394"/>
    </row>
    <row r="30" spans="1:10" ht="24" customHeight="1" x14ac:dyDescent="0.25">
      <c r="A30" s="404"/>
      <c r="B30" s="99" t="s">
        <v>287</v>
      </c>
      <c r="C30" s="100">
        <v>11</v>
      </c>
      <c r="D30" s="100">
        <v>11</v>
      </c>
      <c r="E30" s="100">
        <v>11</v>
      </c>
      <c r="F30" s="100">
        <v>11</v>
      </c>
      <c r="G30" s="100">
        <v>11</v>
      </c>
      <c r="H30" s="100">
        <v>11</v>
      </c>
      <c r="I30" s="100">
        <v>11</v>
      </c>
      <c r="J30" s="100">
        <v>11</v>
      </c>
    </row>
    <row r="31" spans="1:10" ht="39.75" customHeight="1" x14ac:dyDescent="0.25">
      <c r="A31" s="404"/>
      <c r="B31" s="392" t="s">
        <v>363</v>
      </c>
      <c r="C31" s="393"/>
      <c r="D31" s="393"/>
      <c r="E31" s="393"/>
      <c r="F31" s="393"/>
      <c r="G31" s="393"/>
      <c r="H31" s="393"/>
      <c r="I31" s="393"/>
      <c r="J31" s="394"/>
    </row>
    <row r="32" spans="1:10" x14ac:dyDescent="0.25">
      <c r="A32" s="404"/>
      <c r="B32" s="391" t="s">
        <v>364</v>
      </c>
      <c r="C32" s="390">
        <v>1523</v>
      </c>
      <c r="D32" s="390">
        <v>1524</v>
      </c>
      <c r="E32" s="390">
        <v>1525</v>
      </c>
      <c r="F32" s="390">
        <v>1526</v>
      </c>
      <c r="G32" s="390">
        <v>1527</v>
      </c>
      <c r="H32" s="390">
        <v>1528</v>
      </c>
      <c r="I32" s="390">
        <v>1529</v>
      </c>
      <c r="J32" s="390">
        <v>1530</v>
      </c>
    </row>
    <row r="33" spans="1:10" ht="27" customHeight="1" x14ac:dyDescent="0.25">
      <c r="A33" s="404"/>
      <c r="B33" s="391"/>
      <c r="C33" s="390"/>
      <c r="D33" s="390"/>
      <c r="E33" s="390"/>
      <c r="F33" s="390"/>
      <c r="G33" s="390"/>
      <c r="H33" s="390"/>
      <c r="I33" s="390"/>
      <c r="J33" s="390"/>
    </row>
    <row r="34" spans="1:10" ht="23.25" customHeight="1" x14ac:dyDescent="0.25">
      <c r="A34" s="404"/>
      <c r="B34" s="392" t="s">
        <v>361</v>
      </c>
      <c r="C34" s="393"/>
      <c r="D34" s="393"/>
      <c r="E34" s="393"/>
      <c r="F34" s="393"/>
      <c r="G34" s="393"/>
      <c r="H34" s="393"/>
      <c r="I34" s="393"/>
      <c r="J34" s="394"/>
    </row>
    <row r="35" spans="1:10" ht="63" x14ac:dyDescent="0.25">
      <c r="A35" s="404"/>
      <c r="B35" s="99" t="s">
        <v>95</v>
      </c>
      <c r="C35" s="100">
        <v>1024</v>
      </c>
      <c r="D35" s="100">
        <v>1024</v>
      </c>
      <c r="E35" s="100">
        <v>1024</v>
      </c>
      <c r="F35" s="100">
        <v>1024</v>
      </c>
      <c r="G35" s="100">
        <v>1024</v>
      </c>
      <c r="H35" s="100">
        <v>1024</v>
      </c>
      <c r="I35" s="100">
        <v>1024</v>
      </c>
      <c r="J35" s="100">
        <v>1024</v>
      </c>
    </row>
    <row r="36" spans="1:10" ht="21" customHeight="1" x14ac:dyDescent="0.25">
      <c r="A36" s="404"/>
      <c r="B36" s="392" t="s">
        <v>362</v>
      </c>
      <c r="C36" s="393"/>
      <c r="D36" s="393"/>
      <c r="E36" s="393"/>
      <c r="F36" s="393"/>
      <c r="G36" s="393"/>
      <c r="H36" s="393"/>
      <c r="I36" s="393"/>
      <c r="J36" s="394"/>
    </row>
    <row r="37" spans="1:10" ht="94.5" x14ac:dyDescent="0.25">
      <c r="A37" s="404"/>
      <c r="B37" s="99" t="s">
        <v>365</v>
      </c>
      <c r="C37" s="100">
        <v>4</v>
      </c>
      <c r="D37" s="100">
        <v>4</v>
      </c>
      <c r="E37" s="100">
        <v>4</v>
      </c>
      <c r="F37" s="100">
        <v>4</v>
      </c>
      <c r="G37" s="100">
        <v>4</v>
      </c>
      <c r="H37" s="100">
        <v>4</v>
      </c>
      <c r="I37" s="100">
        <v>4</v>
      </c>
      <c r="J37" s="100">
        <v>4</v>
      </c>
    </row>
    <row r="38" spans="1:10" ht="25.5" customHeight="1" x14ac:dyDescent="0.25">
      <c r="A38" s="404"/>
      <c r="B38" s="397" t="s">
        <v>644</v>
      </c>
      <c r="C38" s="398"/>
      <c r="D38" s="398"/>
      <c r="E38" s="398"/>
      <c r="F38" s="398"/>
      <c r="G38" s="398"/>
      <c r="H38" s="398"/>
      <c r="I38" s="398"/>
      <c r="J38" s="399"/>
    </row>
    <row r="39" spans="1:10" ht="65.25" customHeight="1" x14ac:dyDescent="0.25">
      <c r="A39" s="404"/>
      <c r="B39" s="102" t="s">
        <v>646</v>
      </c>
      <c r="C39" s="100">
        <v>0</v>
      </c>
      <c r="D39" s="100">
        <v>1</v>
      </c>
      <c r="E39" s="100">
        <v>1</v>
      </c>
      <c r="F39" s="100">
        <v>1</v>
      </c>
      <c r="G39" s="100">
        <v>1</v>
      </c>
      <c r="H39" s="100">
        <v>1</v>
      </c>
      <c r="I39" s="100">
        <v>1</v>
      </c>
      <c r="J39" s="100">
        <v>1</v>
      </c>
    </row>
    <row r="40" spans="1:10" ht="30.75" customHeight="1" x14ac:dyDescent="0.25">
      <c r="A40" s="404"/>
      <c r="B40" s="392" t="s">
        <v>647</v>
      </c>
      <c r="C40" s="393"/>
      <c r="D40" s="393"/>
      <c r="E40" s="393"/>
      <c r="F40" s="393"/>
      <c r="G40" s="393"/>
      <c r="H40" s="393"/>
      <c r="I40" s="393"/>
      <c r="J40" s="394"/>
    </row>
    <row r="41" spans="1:10" ht="71.25" customHeight="1" x14ac:dyDescent="0.25">
      <c r="A41" s="404"/>
      <c r="B41" s="99" t="s">
        <v>102</v>
      </c>
      <c r="C41" s="100">
        <v>112</v>
      </c>
      <c r="D41" s="100">
        <v>112</v>
      </c>
      <c r="E41" s="100">
        <v>112</v>
      </c>
      <c r="F41" s="100">
        <v>112</v>
      </c>
      <c r="G41" s="100">
        <v>112</v>
      </c>
      <c r="H41" s="100">
        <v>112</v>
      </c>
      <c r="I41" s="103">
        <v>112</v>
      </c>
      <c r="J41" s="103">
        <v>112</v>
      </c>
    </row>
    <row r="42" spans="1:10" ht="46.5" customHeight="1" x14ac:dyDescent="0.25">
      <c r="A42" s="104"/>
      <c r="B42" s="392" t="s">
        <v>673</v>
      </c>
      <c r="C42" s="393"/>
      <c r="D42" s="393"/>
      <c r="E42" s="393"/>
      <c r="F42" s="393"/>
      <c r="G42" s="393"/>
      <c r="H42" s="393"/>
      <c r="I42" s="393"/>
      <c r="J42" s="394"/>
    </row>
    <row r="43" spans="1:10" ht="51" customHeight="1" x14ac:dyDescent="0.25">
      <c r="A43" s="104"/>
      <c r="B43" s="99" t="s">
        <v>674</v>
      </c>
      <c r="C43" s="100">
        <v>1</v>
      </c>
      <c r="D43" s="100">
        <v>0</v>
      </c>
      <c r="E43" s="100">
        <v>0</v>
      </c>
      <c r="F43" s="100">
        <v>0</v>
      </c>
      <c r="G43" s="100">
        <v>0</v>
      </c>
      <c r="H43" s="100">
        <v>0</v>
      </c>
      <c r="I43" s="103">
        <v>0</v>
      </c>
      <c r="J43" s="103">
        <v>0</v>
      </c>
    </row>
    <row r="44" spans="1:10" ht="31.5" x14ac:dyDescent="0.25">
      <c r="A44" s="99" t="s">
        <v>152</v>
      </c>
      <c r="B44" s="392" t="s">
        <v>366</v>
      </c>
      <c r="C44" s="393"/>
      <c r="D44" s="393"/>
      <c r="E44" s="393"/>
      <c r="F44" s="393"/>
      <c r="G44" s="393"/>
      <c r="H44" s="393"/>
      <c r="I44" s="393"/>
      <c r="J44" s="394"/>
    </row>
    <row r="45" spans="1:10" ht="31.5" x14ac:dyDescent="0.25">
      <c r="A45" s="391" t="s">
        <v>153</v>
      </c>
      <c r="B45" s="100" t="s">
        <v>154</v>
      </c>
      <c r="C45" s="100" t="s">
        <v>155</v>
      </c>
      <c r="D45" s="100" t="s">
        <v>353</v>
      </c>
      <c r="E45" s="100" t="s">
        <v>354</v>
      </c>
      <c r="F45" s="100" t="s">
        <v>367</v>
      </c>
      <c r="G45" s="100" t="s">
        <v>368</v>
      </c>
      <c r="H45" s="100" t="s">
        <v>357</v>
      </c>
      <c r="I45" s="100" t="s">
        <v>309</v>
      </c>
      <c r="J45" s="100" t="s">
        <v>310</v>
      </c>
    </row>
    <row r="46" spans="1:10" ht="39.75" customHeight="1" x14ac:dyDescent="0.25">
      <c r="A46" s="391"/>
      <c r="B46" s="99" t="s">
        <v>156</v>
      </c>
      <c r="C46" s="105">
        <f>SUM(D46:J46)</f>
        <v>1038.06369</v>
      </c>
      <c r="D46" s="105">
        <f>'пп 1'!E429</f>
        <v>1038.06369</v>
      </c>
      <c r="E46" s="105">
        <f>'пп 1'!E430</f>
        <v>0</v>
      </c>
      <c r="F46" s="105">
        <f>'пп 1'!E431</f>
        <v>0</v>
      </c>
      <c r="G46" s="105">
        <f>'пп 1'!E432</f>
        <v>0</v>
      </c>
      <c r="H46" s="105">
        <f>'пп 1'!E433</f>
        <v>0</v>
      </c>
      <c r="I46" s="105">
        <f>'пп 1'!E434</f>
        <v>0</v>
      </c>
      <c r="J46" s="105">
        <f>'пп 1'!E435</f>
        <v>0</v>
      </c>
    </row>
    <row r="47" spans="1:10" ht="39.75" customHeight="1" x14ac:dyDescent="0.25">
      <c r="A47" s="391"/>
      <c r="B47" s="99" t="s">
        <v>157</v>
      </c>
      <c r="C47" s="105">
        <f t="shared" ref="C47:C50" si="0">SUM(D47:J47)</f>
        <v>64147.093769999992</v>
      </c>
      <c r="D47" s="105">
        <f>'пп 1'!F429</f>
        <v>46091.693769999998</v>
      </c>
      <c r="E47" s="105">
        <f>'пп 1'!F430</f>
        <v>3294.9000000000005</v>
      </c>
      <c r="F47" s="105">
        <f>'пп 1'!F431</f>
        <v>2952.1000000000004</v>
      </c>
      <c r="G47" s="105">
        <f>'пп 1'!F432</f>
        <v>2952.1000000000004</v>
      </c>
      <c r="H47" s="105">
        <f>'пп 1'!F433</f>
        <v>2952.1000000000004</v>
      </c>
      <c r="I47" s="105">
        <f>'пп 1'!F434</f>
        <v>2952.1000000000004</v>
      </c>
      <c r="J47" s="105">
        <f>'пп 1'!F435</f>
        <v>2952.1000000000004</v>
      </c>
    </row>
    <row r="48" spans="1:10" ht="25.5" customHeight="1" x14ac:dyDescent="0.25">
      <c r="A48" s="391"/>
      <c r="B48" s="99" t="s">
        <v>158</v>
      </c>
      <c r="C48" s="105">
        <f t="shared" si="0"/>
        <v>914623.87144000013</v>
      </c>
      <c r="D48" s="105">
        <f>'пп 1'!G429</f>
        <v>122082.87143999999</v>
      </c>
      <c r="E48" s="105">
        <f>'пп 1'!G430</f>
        <v>141347.40000000002</v>
      </c>
      <c r="F48" s="105">
        <f>'пп 1'!G431</f>
        <v>129109.70000000001</v>
      </c>
      <c r="G48" s="105">
        <f>'пп 1'!G432</f>
        <v>130521.2</v>
      </c>
      <c r="H48" s="105">
        <f>'пп 1'!G433</f>
        <v>130520.9</v>
      </c>
      <c r="I48" s="105">
        <f>'пп 1'!G434</f>
        <v>130520.9</v>
      </c>
      <c r="J48" s="105">
        <f>'пп 1'!G435</f>
        <v>130520.9</v>
      </c>
    </row>
    <row r="49" spans="1:10" ht="24.75" customHeight="1" x14ac:dyDescent="0.25">
      <c r="A49" s="391"/>
      <c r="B49" s="99" t="s">
        <v>159</v>
      </c>
      <c r="C49" s="105">
        <f t="shared" si="0"/>
        <v>0</v>
      </c>
      <c r="D49" s="105">
        <f>'пп 1'!H429</f>
        <v>0</v>
      </c>
      <c r="E49" s="105">
        <f>'пп 1'!H430</f>
        <v>0</v>
      </c>
      <c r="F49" s="105">
        <v>0</v>
      </c>
      <c r="G49" s="105">
        <v>0</v>
      </c>
      <c r="H49" s="105">
        <v>0</v>
      </c>
      <c r="I49" s="105">
        <v>0</v>
      </c>
      <c r="J49" s="105">
        <v>0</v>
      </c>
    </row>
    <row r="50" spans="1:10" ht="31.5" x14ac:dyDescent="0.25">
      <c r="A50" s="391"/>
      <c r="B50" s="99" t="s">
        <v>160</v>
      </c>
      <c r="C50" s="105">
        <f t="shared" si="0"/>
        <v>0</v>
      </c>
      <c r="D50" s="105">
        <f>'пп 1'!I429</f>
        <v>0</v>
      </c>
      <c r="E50" s="105">
        <v>0</v>
      </c>
      <c r="F50" s="105">
        <v>0</v>
      </c>
      <c r="G50" s="105">
        <v>0</v>
      </c>
      <c r="H50" s="105">
        <v>0</v>
      </c>
      <c r="I50" s="105">
        <v>0</v>
      </c>
      <c r="J50" s="105">
        <v>0</v>
      </c>
    </row>
    <row r="51" spans="1:10" ht="32.25" customHeight="1" x14ac:dyDescent="0.25">
      <c r="A51" s="391"/>
      <c r="B51" s="106" t="s">
        <v>161</v>
      </c>
      <c r="C51" s="107">
        <f>SUM(D51:J51)</f>
        <v>979809.02890000003</v>
      </c>
      <c r="D51" s="107">
        <f>SUM(D46:D50)</f>
        <v>169212.62889999998</v>
      </c>
      <c r="E51" s="108">
        <f t="shared" ref="E51:J51" si="1">SUM(E46:E50)</f>
        <v>144642.30000000002</v>
      </c>
      <c r="F51" s="107">
        <f t="shared" si="1"/>
        <v>132061.80000000002</v>
      </c>
      <c r="G51" s="107">
        <f t="shared" si="1"/>
        <v>133473.29999999999</v>
      </c>
      <c r="H51" s="107">
        <f t="shared" si="1"/>
        <v>133473</v>
      </c>
      <c r="I51" s="107">
        <f t="shared" si="1"/>
        <v>133473</v>
      </c>
      <c r="J51" s="107">
        <f t="shared" si="1"/>
        <v>133473</v>
      </c>
    </row>
    <row r="52" spans="1:10" x14ac:dyDescent="0.25">
      <c r="C52" s="58"/>
      <c r="D52" s="58"/>
      <c r="E52" s="58"/>
      <c r="F52" s="58"/>
      <c r="G52" s="58"/>
      <c r="H52" s="58"/>
      <c r="I52" s="58"/>
      <c r="J52" s="58"/>
    </row>
    <row r="53" spans="1:10" x14ac:dyDescent="0.25">
      <c r="C53" s="58"/>
      <c r="D53" s="58"/>
      <c r="E53" s="58"/>
      <c r="F53" s="58"/>
      <c r="G53" s="20"/>
      <c r="H53" s="20"/>
      <c r="I53" s="58"/>
      <c r="J53" s="58"/>
    </row>
  </sheetData>
  <mergeCells count="39">
    <mergeCell ref="A2:J4"/>
    <mergeCell ref="B44:J44"/>
    <mergeCell ref="A22:A41"/>
    <mergeCell ref="B34:J34"/>
    <mergeCell ref="E32:E33"/>
    <mergeCell ref="F32:F33"/>
    <mergeCell ref="G32:G33"/>
    <mergeCell ref="H32:H33"/>
    <mergeCell ref="B32:B33"/>
    <mergeCell ref="C32:C33"/>
    <mergeCell ref="D32:D33"/>
    <mergeCell ref="B6:J6"/>
    <mergeCell ref="B31:J31"/>
    <mergeCell ref="B29:J29"/>
    <mergeCell ref="B27:J27"/>
    <mergeCell ref="B25:J25"/>
    <mergeCell ref="B12:J12"/>
    <mergeCell ref="B9:J9"/>
    <mergeCell ref="B8:J8"/>
    <mergeCell ref="B7:J7"/>
    <mergeCell ref="A10:A11"/>
    <mergeCell ref="A12:A21"/>
    <mergeCell ref="B16:J16"/>
    <mergeCell ref="B15:J15"/>
    <mergeCell ref="B14:J14"/>
    <mergeCell ref="B21:J21"/>
    <mergeCell ref="B13:J13"/>
    <mergeCell ref="J32:J33"/>
    <mergeCell ref="I32:I33"/>
    <mergeCell ref="A45:A51"/>
    <mergeCell ref="B18:J18"/>
    <mergeCell ref="B17:J17"/>
    <mergeCell ref="B40:J40"/>
    <mergeCell ref="B36:J36"/>
    <mergeCell ref="B23:J23"/>
    <mergeCell ref="B19:J19"/>
    <mergeCell ref="B38:J38"/>
    <mergeCell ref="B42:J42"/>
    <mergeCell ref="B20:J20"/>
  </mergeCells>
  <pageMargins left="0.70866141732283472" right="0.70866141732283472" top="0.74803149606299213" bottom="0.74803149606299213" header="0.31496062992125984" footer="0.31496062992125984"/>
  <pageSetup paperSize="9" scale="50" firstPageNumber="23" fitToHeight="0" orientation="portrait" useFirstPageNumber="1" horizontalDpi="300" verticalDpi="300" r:id="rId1"/>
  <headerFooter>
    <oddHeader>&amp;C&amp;12&amp;P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122"/>
  <sheetViews>
    <sheetView view="pageLayout" zoomScale="80" zoomScaleNormal="100" zoomScalePageLayoutView="80" workbookViewId="0">
      <selection sqref="A1:XFD1"/>
    </sheetView>
  </sheetViews>
  <sheetFormatPr defaultRowHeight="15" x14ac:dyDescent="0.25"/>
  <cols>
    <col min="1" max="16384" width="9.140625" style="19"/>
  </cols>
  <sheetData>
    <row r="2" ht="23.25" customHeight="1" x14ac:dyDescent="0.25"/>
    <row r="103" ht="24" customHeight="1" x14ac:dyDescent="0.25"/>
    <row r="122" ht="37.5" customHeight="1" x14ac:dyDescent="0.25"/>
  </sheetData>
  <pageMargins left="0.51181102362204722" right="0.19685039370078741" top="0.55118110236220474" bottom="0.27559055118110237" header="0.31496062992125984" footer="0.23622047244094491"/>
  <pageSetup paperSize="9" scale="50" firstPageNumber="25" fitToHeight="0" orientation="portrait" useFirstPageNumber="1" horizontalDpi="300" verticalDpi="300"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9"/>
  <sheetViews>
    <sheetView view="pageLayout" topLeftCell="B49" zoomScale="70" zoomScaleNormal="100" zoomScalePageLayoutView="70" workbookViewId="0">
      <selection activeCell="C21" sqref="C21:C24"/>
    </sheetView>
  </sheetViews>
  <sheetFormatPr defaultRowHeight="15" x14ac:dyDescent="0.25"/>
  <cols>
    <col min="1" max="1" width="9.140625" style="19" hidden="1" customWidth="1"/>
    <col min="2" max="2" width="9.140625" style="19"/>
    <col min="3" max="3" width="29.42578125" style="19" customWidth="1"/>
    <col min="4" max="4" width="10.28515625" style="19" customWidth="1"/>
    <col min="5" max="5" width="9.85546875" style="19" customWidth="1"/>
    <col min="6" max="6" width="14.28515625" style="19" customWidth="1"/>
    <col min="7" max="7" width="33.85546875" style="19" customWidth="1"/>
    <col min="8" max="8" width="23.7109375" style="19" customWidth="1"/>
    <col min="9" max="9" width="37" style="19" customWidth="1"/>
    <col min="10" max="10" width="9.140625" style="19"/>
    <col min="11" max="11" width="16.85546875" style="19" customWidth="1"/>
    <col min="12" max="12" width="29" style="19" customWidth="1"/>
    <col min="13" max="13" width="11.140625" style="19" customWidth="1"/>
    <col min="14" max="16384" width="9.140625" style="19"/>
  </cols>
  <sheetData>
    <row r="1" spans="2:9" x14ac:dyDescent="0.25">
      <c r="B1" s="412" t="s">
        <v>726</v>
      </c>
      <c r="C1" s="412"/>
      <c r="D1" s="412"/>
      <c r="E1" s="412"/>
      <c r="F1" s="412"/>
      <c r="G1" s="412"/>
      <c r="H1" s="412"/>
      <c r="I1" s="412"/>
    </row>
    <row r="2" spans="2:9" x14ac:dyDescent="0.25">
      <c r="B2" s="412"/>
      <c r="C2" s="412"/>
      <c r="D2" s="412"/>
      <c r="E2" s="412"/>
      <c r="F2" s="412"/>
      <c r="G2" s="412"/>
      <c r="H2" s="412"/>
      <c r="I2" s="412"/>
    </row>
    <row r="3" spans="2:9" ht="30.75" customHeight="1" x14ac:dyDescent="0.25">
      <c r="B3" s="412"/>
      <c r="C3" s="412"/>
      <c r="D3" s="412"/>
      <c r="E3" s="412"/>
      <c r="F3" s="412"/>
      <c r="G3" s="412"/>
      <c r="H3" s="412"/>
      <c r="I3" s="412"/>
    </row>
    <row r="4" spans="2:9" ht="17.25" x14ac:dyDescent="0.3">
      <c r="B4" s="109"/>
      <c r="C4" s="109"/>
      <c r="D4" s="109"/>
      <c r="E4" s="109"/>
      <c r="F4" s="109"/>
      <c r="G4" s="109"/>
      <c r="H4" s="109"/>
      <c r="I4" s="109"/>
    </row>
    <row r="5" spans="2:9" ht="74.25" customHeight="1" x14ac:dyDescent="0.25">
      <c r="B5" s="110" t="s">
        <v>221</v>
      </c>
      <c r="C5" s="407" t="s">
        <v>223</v>
      </c>
      <c r="D5" s="407" t="s">
        <v>224</v>
      </c>
      <c r="E5" s="407" t="s">
        <v>225</v>
      </c>
      <c r="F5" s="407" t="s">
        <v>226</v>
      </c>
      <c r="G5" s="407" t="s">
        <v>227</v>
      </c>
      <c r="H5" s="407" t="s">
        <v>228</v>
      </c>
      <c r="I5" s="407" t="s">
        <v>229</v>
      </c>
    </row>
    <row r="6" spans="2:9" ht="26.25" customHeight="1" x14ac:dyDescent="0.25">
      <c r="B6" s="110" t="s">
        <v>222</v>
      </c>
      <c r="C6" s="407"/>
      <c r="D6" s="407"/>
      <c r="E6" s="407"/>
      <c r="F6" s="407"/>
      <c r="G6" s="407"/>
      <c r="H6" s="407"/>
      <c r="I6" s="407"/>
    </row>
    <row r="7" spans="2:9" ht="28.5" customHeight="1" x14ac:dyDescent="0.25">
      <c r="B7" s="110">
        <v>1</v>
      </c>
      <c r="C7" s="110">
        <v>2</v>
      </c>
      <c r="D7" s="110">
        <v>3</v>
      </c>
      <c r="E7" s="110">
        <v>4</v>
      </c>
      <c r="F7" s="110">
        <v>5</v>
      </c>
      <c r="G7" s="110">
        <v>6</v>
      </c>
      <c r="H7" s="110">
        <v>7</v>
      </c>
      <c r="I7" s="110">
        <v>8</v>
      </c>
    </row>
    <row r="8" spans="2:9" ht="39.75" customHeight="1" x14ac:dyDescent="0.25">
      <c r="B8" s="407" t="s">
        <v>606</v>
      </c>
      <c r="C8" s="410"/>
      <c r="D8" s="410"/>
      <c r="E8" s="410"/>
      <c r="F8" s="410"/>
      <c r="G8" s="410"/>
      <c r="H8" s="410"/>
      <c r="I8" s="410"/>
    </row>
    <row r="9" spans="2:9" ht="23.25" customHeight="1" x14ac:dyDescent="0.25">
      <c r="B9" s="407">
        <v>1</v>
      </c>
      <c r="C9" s="407" t="s">
        <v>237</v>
      </c>
      <c r="D9" s="407" t="s">
        <v>231</v>
      </c>
      <c r="E9" s="407" t="s">
        <v>232</v>
      </c>
      <c r="F9" s="407" t="s">
        <v>608</v>
      </c>
      <c r="G9" s="110" t="s">
        <v>238</v>
      </c>
      <c r="H9" s="407" t="s">
        <v>234</v>
      </c>
      <c r="I9" s="407" t="s">
        <v>244</v>
      </c>
    </row>
    <row r="10" spans="2:9" ht="99" customHeight="1" x14ac:dyDescent="0.25">
      <c r="B10" s="410"/>
      <c r="C10" s="410"/>
      <c r="D10" s="410"/>
      <c r="E10" s="410"/>
      <c r="F10" s="410"/>
      <c r="G10" s="110" t="s">
        <v>239</v>
      </c>
      <c r="H10" s="410"/>
      <c r="I10" s="410"/>
    </row>
    <row r="11" spans="2:9" ht="33" x14ac:dyDescent="0.25">
      <c r="B11" s="410"/>
      <c r="C11" s="410"/>
      <c r="D11" s="410"/>
      <c r="E11" s="410"/>
      <c r="F11" s="410"/>
      <c r="G11" s="110" t="s">
        <v>240</v>
      </c>
      <c r="H11" s="410"/>
      <c r="I11" s="410"/>
    </row>
    <row r="12" spans="2:9" ht="33" x14ac:dyDescent="0.25">
      <c r="B12" s="410"/>
      <c r="C12" s="410"/>
      <c r="D12" s="410"/>
      <c r="E12" s="410"/>
      <c r="F12" s="410"/>
      <c r="G12" s="110" t="s">
        <v>241</v>
      </c>
      <c r="H12" s="410"/>
      <c r="I12" s="410"/>
    </row>
    <row r="13" spans="2:9" ht="34.5" customHeight="1" x14ac:dyDescent="0.25">
      <c r="B13" s="410"/>
      <c r="C13" s="410"/>
      <c r="D13" s="410"/>
      <c r="E13" s="410"/>
      <c r="F13" s="410"/>
      <c r="G13" s="110" t="s">
        <v>242</v>
      </c>
      <c r="H13" s="410"/>
      <c r="I13" s="410"/>
    </row>
    <row r="14" spans="2:9" ht="33" x14ac:dyDescent="0.25">
      <c r="B14" s="410"/>
      <c r="C14" s="410"/>
      <c r="D14" s="410"/>
      <c r="E14" s="410"/>
      <c r="F14" s="410"/>
      <c r="G14" s="110" t="s">
        <v>243</v>
      </c>
      <c r="H14" s="410"/>
      <c r="I14" s="410"/>
    </row>
    <row r="15" spans="2:9" ht="39" customHeight="1" x14ac:dyDescent="0.25">
      <c r="B15" s="411" t="s">
        <v>607</v>
      </c>
      <c r="C15" s="411"/>
      <c r="D15" s="411"/>
      <c r="E15" s="411"/>
      <c r="F15" s="411"/>
      <c r="G15" s="411"/>
      <c r="H15" s="411"/>
      <c r="I15" s="411"/>
    </row>
    <row r="16" spans="2:9" ht="51" customHeight="1" x14ac:dyDescent="0.25">
      <c r="B16" s="407">
        <v>1</v>
      </c>
      <c r="C16" s="411" t="s">
        <v>247</v>
      </c>
      <c r="D16" s="407" t="s">
        <v>245</v>
      </c>
      <c r="E16" s="407" t="s">
        <v>232</v>
      </c>
      <c r="F16" s="407" t="s">
        <v>233</v>
      </c>
      <c r="G16" s="111" t="s">
        <v>248</v>
      </c>
      <c r="H16" s="407" t="s">
        <v>234</v>
      </c>
      <c r="I16" s="111" t="s">
        <v>235</v>
      </c>
    </row>
    <row r="17" spans="2:9" ht="104.25" customHeight="1" x14ac:dyDescent="0.25">
      <c r="B17" s="407"/>
      <c r="C17" s="411"/>
      <c r="D17" s="407"/>
      <c r="E17" s="407"/>
      <c r="F17" s="407"/>
      <c r="G17" s="111" t="s">
        <v>249</v>
      </c>
      <c r="H17" s="407"/>
      <c r="I17" s="111" t="s">
        <v>204</v>
      </c>
    </row>
    <row r="18" spans="2:9" ht="108" customHeight="1" x14ac:dyDescent="0.25">
      <c r="B18" s="407"/>
      <c r="C18" s="411"/>
      <c r="D18" s="407"/>
      <c r="E18" s="407"/>
      <c r="F18" s="407"/>
      <c r="G18" s="111" t="s">
        <v>250</v>
      </c>
      <c r="H18" s="407"/>
      <c r="I18" s="112"/>
    </row>
    <row r="19" spans="2:9" ht="87.75" customHeight="1" x14ac:dyDescent="0.25">
      <c r="B19" s="407"/>
      <c r="C19" s="411"/>
      <c r="D19" s="407"/>
      <c r="E19" s="407"/>
      <c r="F19" s="407"/>
      <c r="G19" s="111" t="s">
        <v>251</v>
      </c>
      <c r="H19" s="407"/>
      <c r="I19" s="112"/>
    </row>
    <row r="20" spans="2:9" ht="39" customHeight="1" x14ac:dyDescent="0.25">
      <c r="B20" s="411" t="s">
        <v>252</v>
      </c>
      <c r="C20" s="411"/>
      <c r="D20" s="411"/>
      <c r="E20" s="411"/>
      <c r="F20" s="411"/>
      <c r="G20" s="411"/>
      <c r="H20" s="411"/>
      <c r="I20" s="411"/>
    </row>
    <row r="21" spans="2:9" ht="50.25" customHeight="1" x14ac:dyDescent="0.25">
      <c r="B21" s="407">
        <v>1</v>
      </c>
      <c r="C21" s="411" t="s">
        <v>253</v>
      </c>
      <c r="D21" s="407" t="s">
        <v>245</v>
      </c>
      <c r="E21" s="407" t="s">
        <v>232</v>
      </c>
      <c r="F21" s="407" t="s">
        <v>233</v>
      </c>
      <c r="G21" s="111" t="s">
        <v>248</v>
      </c>
      <c r="H21" s="407" t="s">
        <v>234</v>
      </c>
      <c r="I21" s="111" t="s">
        <v>235</v>
      </c>
    </row>
    <row r="22" spans="2:9" ht="78" customHeight="1" x14ac:dyDescent="0.25">
      <c r="B22" s="407"/>
      <c r="C22" s="411"/>
      <c r="D22" s="407"/>
      <c r="E22" s="407"/>
      <c r="F22" s="407"/>
      <c r="G22" s="111" t="s">
        <v>254</v>
      </c>
      <c r="H22" s="407"/>
      <c r="I22" s="111" t="s">
        <v>204</v>
      </c>
    </row>
    <row r="23" spans="2:9" ht="73.5" customHeight="1" x14ac:dyDescent="0.25">
      <c r="B23" s="407"/>
      <c r="C23" s="411"/>
      <c r="D23" s="407"/>
      <c r="E23" s="407"/>
      <c r="F23" s="407"/>
      <c r="G23" s="111" t="s">
        <v>255</v>
      </c>
      <c r="H23" s="407"/>
      <c r="I23" s="112"/>
    </row>
    <row r="24" spans="2:9" ht="80.25" customHeight="1" x14ac:dyDescent="0.25">
      <c r="B24" s="407"/>
      <c r="C24" s="411"/>
      <c r="D24" s="407"/>
      <c r="E24" s="407"/>
      <c r="F24" s="407"/>
      <c r="G24" s="111" t="s">
        <v>256</v>
      </c>
      <c r="H24" s="407"/>
      <c r="I24" s="112"/>
    </row>
    <row r="25" spans="2:9" ht="50.25" customHeight="1" x14ac:dyDescent="0.25">
      <c r="B25" s="411" t="s">
        <v>257</v>
      </c>
      <c r="C25" s="411"/>
      <c r="D25" s="411"/>
      <c r="E25" s="411"/>
      <c r="F25" s="411"/>
      <c r="G25" s="411"/>
      <c r="H25" s="411"/>
      <c r="I25" s="411"/>
    </row>
    <row r="26" spans="2:9" ht="51.75" customHeight="1" x14ac:dyDescent="0.25">
      <c r="B26" s="407">
        <v>1</v>
      </c>
      <c r="C26" s="411" t="s">
        <v>667</v>
      </c>
      <c r="D26" s="407" t="s">
        <v>258</v>
      </c>
      <c r="E26" s="407" t="s">
        <v>232</v>
      </c>
      <c r="F26" s="407" t="s">
        <v>233</v>
      </c>
      <c r="G26" s="419" t="s">
        <v>668</v>
      </c>
      <c r="H26" s="407" t="s">
        <v>234</v>
      </c>
      <c r="I26" s="111" t="s">
        <v>235</v>
      </c>
    </row>
    <row r="27" spans="2:9" ht="57.75" customHeight="1" x14ac:dyDescent="0.25">
      <c r="B27" s="407"/>
      <c r="C27" s="411"/>
      <c r="D27" s="407"/>
      <c r="E27" s="407"/>
      <c r="F27" s="407"/>
      <c r="G27" s="419"/>
      <c r="H27" s="407"/>
      <c r="I27" s="111" t="s">
        <v>204</v>
      </c>
    </row>
    <row r="28" spans="2:9" ht="48.75" customHeight="1" x14ac:dyDescent="0.25">
      <c r="B28" s="411" t="s">
        <v>369</v>
      </c>
      <c r="C28" s="411"/>
      <c r="D28" s="411"/>
      <c r="E28" s="411"/>
      <c r="F28" s="411"/>
      <c r="G28" s="411"/>
      <c r="H28" s="411"/>
      <c r="I28" s="411"/>
    </row>
    <row r="29" spans="2:9" ht="61.5" customHeight="1" x14ac:dyDescent="0.25">
      <c r="B29" s="407">
        <v>1</v>
      </c>
      <c r="C29" s="407" t="s">
        <v>370</v>
      </c>
      <c r="D29" s="407" t="s">
        <v>371</v>
      </c>
      <c r="E29" s="407" t="s">
        <v>232</v>
      </c>
      <c r="F29" s="407" t="s">
        <v>233</v>
      </c>
      <c r="G29" s="111" t="s">
        <v>372</v>
      </c>
      <c r="H29" s="407" t="s">
        <v>234</v>
      </c>
      <c r="I29" s="111" t="s">
        <v>235</v>
      </c>
    </row>
    <row r="30" spans="2:9" ht="79.5" customHeight="1" x14ac:dyDescent="0.25">
      <c r="B30" s="407"/>
      <c r="C30" s="407"/>
      <c r="D30" s="407"/>
      <c r="E30" s="407"/>
      <c r="F30" s="407"/>
      <c r="G30" s="111" t="s">
        <v>373</v>
      </c>
      <c r="H30" s="407"/>
      <c r="I30" s="111" t="s">
        <v>204</v>
      </c>
    </row>
    <row r="31" spans="2:9" ht="57.75" customHeight="1" x14ac:dyDescent="0.25">
      <c r="B31" s="407"/>
      <c r="C31" s="407"/>
      <c r="D31" s="407"/>
      <c r="E31" s="407"/>
      <c r="F31" s="407"/>
      <c r="G31" s="111"/>
      <c r="H31" s="407"/>
      <c r="I31" s="410"/>
    </row>
    <row r="32" spans="2:9" ht="0.75" customHeight="1" x14ac:dyDescent="0.25">
      <c r="B32" s="407"/>
      <c r="C32" s="407"/>
      <c r="D32" s="407"/>
      <c r="E32" s="407"/>
      <c r="F32" s="407"/>
      <c r="G32" s="111"/>
      <c r="H32" s="407"/>
      <c r="I32" s="410"/>
    </row>
    <row r="33" spans="2:9" ht="53.25" customHeight="1" x14ac:dyDescent="0.25">
      <c r="B33" s="407"/>
      <c r="C33" s="407"/>
      <c r="D33" s="407"/>
      <c r="E33" s="407"/>
      <c r="F33" s="407"/>
      <c r="G33" s="111"/>
      <c r="H33" s="407"/>
      <c r="I33" s="410"/>
    </row>
    <row r="34" spans="2:9" ht="48" customHeight="1" x14ac:dyDescent="0.25">
      <c r="B34" s="408" t="s">
        <v>374</v>
      </c>
      <c r="C34" s="408"/>
      <c r="D34" s="408"/>
      <c r="E34" s="408"/>
      <c r="F34" s="408"/>
      <c r="G34" s="408"/>
      <c r="H34" s="408"/>
      <c r="I34" s="408"/>
    </row>
    <row r="35" spans="2:9" ht="62.25" customHeight="1" x14ac:dyDescent="0.25">
      <c r="B35" s="111"/>
      <c r="C35" s="111"/>
      <c r="D35" s="111"/>
      <c r="E35" s="111"/>
      <c r="F35" s="111"/>
      <c r="G35" s="111" t="s">
        <v>260</v>
      </c>
      <c r="H35" s="111"/>
      <c r="I35" s="111" t="s">
        <v>235</v>
      </c>
    </row>
    <row r="36" spans="2:9" ht="97.5" customHeight="1" x14ac:dyDescent="0.25">
      <c r="B36" s="407">
        <v>1</v>
      </c>
      <c r="C36" s="411" t="s">
        <v>259</v>
      </c>
      <c r="D36" s="407" t="s">
        <v>245</v>
      </c>
      <c r="E36" s="407" t="s">
        <v>232</v>
      </c>
      <c r="F36" s="407" t="s">
        <v>233</v>
      </c>
      <c r="G36" s="111" t="s">
        <v>261</v>
      </c>
      <c r="H36" s="407" t="s">
        <v>234</v>
      </c>
      <c r="I36" s="111" t="s">
        <v>204</v>
      </c>
    </row>
    <row r="37" spans="2:9" ht="97.5" customHeight="1" x14ac:dyDescent="0.25">
      <c r="B37" s="407"/>
      <c r="C37" s="411"/>
      <c r="D37" s="407"/>
      <c r="E37" s="407"/>
      <c r="F37" s="407"/>
      <c r="G37" s="111" t="s">
        <v>262</v>
      </c>
      <c r="H37" s="407"/>
      <c r="I37" s="112"/>
    </row>
    <row r="38" spans="2:9" ht="75.75" customHeight="1" x14ac:dyDescent="0.25">
      <c r="B38" s="407"/>
      <c r="C38" s="411"/>
      <c r="D38" s="407"/>
      <c r="E38" s="407"/>
      <c r="F38" s="407"/>
      <c r="G38" s="111" t="s">
        <v>263</v>
      </c>
      <c r="H38" s="407"/>
      <c r="I38" s="112"/>
    </row>
    <row r="39" spans="2:9" ht="74.25" customHeight="1" x14ac:dyDescent="0.25">
      <c r="B39" s="407"/>
      <c r="C39" s="411"/>
      <c r="D39" s="407"/>
      <c r="E39" s="407"/>
      <c r="F39" s="407"/>
      <c r="G39" s="111" t="s">
        <v>263</v>
      </c>
      <c r="H39" s="407"/>
      <c r="I39" s="112"/>
    </row>
    <row r="40" spans="2:9" ht="24.75" customHeight="1" x14ac:dyDescent="0.25">
      <c r="B40" s="411" t="s">
        <v>375</v>
      </c>
      <c r="C40" s="411"/>
      <c r="D40" s="411"/>
      <c r="E40" s="411"/>
      <c r="F40" s="411"/>
      <c r="G40" s="411"/>
      <c r="H40" s="411"/>
      <c r="I40" s="411"/>
    </row>
    <row r="41" spans="2:9" ht="49.5" x14ac:dyDescent="0.25">
      <c r="B41" s="407">
        <v>1</v>
      </c>
      <c r="C41" s="411" t="s">
        <v>264</v>
      </c>
      <c r="D41" s="407" t="s">
        <v>258</v>
      </c>
      <c r="E41" s="407" t="s">
        <v>232</v>
      </c>
      <c r="F41" s="407" t="s">
        <v>233</v>
      </c>
      <c r="G41" s="111" t="s">
        <v>265</v>
      </c>
      <c r="H41" s="407" t="s">
        <v>234</v>
      </c>
      <c r="I41" s="111" t="s">
        <v>235</v>
      </c>
    </row>
    <row r="42" spans="2:9" ht="136.5" customHeight="1" x14ac:dyDescent="0.25">
      <c r="B42" s="407"/>
      <c r="C42" s="411"/>
      <c r="D42" s="407"/>
      <c r="E42" s="407"/>
      <c r="F42" s="407"/>
      <c r="G42" s="111" t="s">
        <v>266</v>
      </c>
      <c r="H42" s="407"/>
      <c r="I42" s="111" t="s">
        <v>204</v>
      </c>
    </row>
    <row r="43" spans="2:9" ht="132.75" customHeight="1" x14ac:dyDescent="0.25">
      <c r="B43" s="407"/>
      <c r="C43" s="411"/>
      <c r="D43" s="407"/>
      <c r="E43" s="407"/>
      <c r="F43" s="407"/>
      <c r="G43" s="111" t="s">
        <v>267</v>
      </c>
      <c r="H43" s="407"/>
      <c r="I43" s="112"/>
    </row>
    <row r="44" spans="2:9" ht="112.5" customHeight="1" x14ac:dyDescent="0.25">
      <c r="B44" s="407"/>
      <c r="C44" s="411"/>
      <c r="D44" s="407"/>
      <c r="E44" s="407"/>
      <c r="F44" s="407"/>
      <c r="G44" s="111" t="s">
        <v>268</v>
      </c>
      <c r="H44" s="407"/>
      <c r="I44" s="112"/>
    </row>
    <row r="45" spans="2:9" ht="51.75" customHeight="1" x14ac:dyDescent="0.25">
      <c r="B45" s="411" t="s">
        <v>376</v>
      </c>
      <c r="C45" s="411"/>
      <c r="D45" s="411"/>
      <c r="E45" s="411"/>
      <c r="F45" s="411"/>
      <c r="G45" s="411"/>
      <c r="H45" s="411"/>
      <c r="I45" s="411"/>
    </row>
    <row r="46" spans="2:9" ht="40.5" customHeight="1" x14ac:dyDescent="0.25">
      <c r="B46" s="407">
        <v>1</v>
      </c>
      <c r="C46" s="411" t="s">
        <v>269</v>
      </c>
      <c r="D46" s="407" t="s">
        <v>245</v>
      </c>
      <c r="E46" s="407" t="s">
        <v>232</v>
      </c>
      <c r="F46" s="407" t="s">
        <v>233</v>
      </c>
      <c r="G46" s="111" t="s">
        <v>270</v>
      </c>
      <c r="H46" s="407" t="s">
        <v>234</v>
      </c>
      <c r="I46" s="411" t="s">
        <v>272</v>
      </c>
    </row>
    <row r="47" spans="2:9" ht="136.5" customHeight="1" x14ac:dyDescent="0.25">
      <c r="B47" s="407"/>
      <c r="C47" s="411"/>
      <c r="D47" s="407"/>
      <c r="E47" s="407"/>
      <c r="F47" s="407"/>
      <c r="G47" s="111" t="s">
        <v>271</v>
      </c>
      <c r="H47" s="407"/>
      <c r="I47" s="411"/>
    </row>
    <row r="48" spans="2:9" ht="54.75" customHeight="1" x14ac:dyDescent="0.25">
      <c r="B48" s="408" t="s">
        <v>648</v>
      </c>
      <c r="C48" s="409"/>
      <c r="D48" s="409"/>
      <c r="E48" s="409"/>
      <c r="F48" s="409"/>
      <c r="G48" s="409"/>
      <c r="H48" s="409"/>
      <c r="I48" s="409"/>
    </row>
    <row r="49" spans="2:9" ht="120" customHeight="1" x14ac:dyDescent="0.25">
      <c r="B49" s="110">
        <v>1</v>
      </c>
      <c r="C49" s="111" t="s">
        <v>650</v>
      </c>
      <c r="D49" s="110" t="s">
        <v>245</v>
      </c>
      <c r="E49" s="110" t="s">
        <v>232</v>
      </c>
      <c r="F49" s="110" t="s">
        <v>233</v>
      </c>
      <c r="G49" s="111" t="s">
        <v>649</v>
      </c>
      <c r="H49" s="110" t="s">
        <v>234</v>
      </c>
      <c r="I49" s="111" t="s">
        <v>653</v>
      </c>
    </row>
    <row r="50" spans="2:9" ht="65.25" customHeight="1" x14ac:dyDescent="0.25">
      <c r="B50" s="411" t="s">
        <v>651</v>
      </c>
      <c r="C50" s="411"/>
      <c r="D50" s="411"/>
      <c r="E50" s="411"/>
      <c r="F50" s="411"/>
      <c r="G50" s="411"/>
      <c r="H50" s="411"/>
      <c r="I50" s="411"/>
    </row>
    <row r="51" spans="2:9" ht="62.25" customHeight="1" x14ac:dyDescent="0.25">
      <c r="B51" s="413">
        <v>1</v>
      </c>
      <c r="C51" s="416" t="s">
        <v>609</v>
      </c>
      <c r="D51" s="407" t="s">
        <v>245</v>
      </c>
      <c r="E51" s="407" t="s">
        <v>232</v>
      </c>
      <c r="F51" s="407" t="s">
        <v>233</v>
      </c>
      <c r="G51" s="111" t="s">
        <v>610</v>
      </c>
      <c r="H51" s="407" t="s">
        <v>234</v>
      </c>
      <c r="I51" s="111" t="s">
        <v>235</v>
      </c>
    </row>
    <row r="52" spans="2:9" ht="66.75" customHeight="1" x14ac:dyDescent="0.25">
      <c r="B52" s="414"/>
      <c r="C52" s="417"/>
      <c r="D52" s="407"/>
      <c r="E52" s="407"/>
      <c r="F52" s="407"/>
      <c r="G52" s="111" t="s">
        <v>611</v>
      </c>
      <c r="H52" s="407"/>
      <c r="I52" s="111" t="s">
        <v>204</v>
      </c>
    </row>
    <row r="53" spans="2:9" ht="99" customHeight="1" x14ac:dyDescent="0.25">
      <c r="B53" s="415"/>
      <c r="C53" s="418"/>
      <c r="D53" s="407"/>
      <c r="E53" s="407"/>
      <c r="F53" s="407"/>
      <c r="G53" s="111" t="s">
        <v>612</v>
      </c>
      <c r="H53" s="407"/>
      <c r="I53" s="112"/>
    </row>
    <row r="54" spans="2:9" ht="16.5" x14ac:dyDescent="0.25">
      <c r="B54" s="405" t="s">
        <v>672</v>
      </c>
      <c r="C54" s="406"/>
      <c r="D54" s="406"/>
      <c r="E54" s="406"/>
      <c r="F54" s="406"/>
      <c r="G54" s="406"/>
      <c r="H54" s="406"/>
      <c r="I54" s="406"/>
    </row>
    <row r="55" spans="2:9" ht="16.5" x14ac:dyDescent="0.25">
      <c r="B55" s="407">
        <v>1</v>
      </c>
      <c r="C55" s="407" t="s">
        <v>674</v>
      </c>
      <c r="D55" s="407" t="s">
        <v>371</v>
      </c>
      <c r="E55" s="407" t="s">
        <v>232</v>
      </c>
      <c r="F55" s="407" t="s">
        <v>233</v>
      </c>
      <c r="G55" s="111" t="s">
        <v>372</v>
      </c>
      <c r="H55" s="407" t="s">
        <v>234</v>
      </c>
      <c r="I55" s="111"/>
    </row>
    <row r="56" spans="2:9" ht="79.5" customHeight="1" x14ac:dyDescent="0.25">
      <c r="B56" s="407"/>
      <c r="C56" s="407"/>
      <c r="D56" s="407"/>
      <c r="E56" s="407"/>
      <c r="F56" s="407"/>
      <c r="G56" s="111" t="s">
        <v>373</v>
      </c>
      <c r="H56" s="407"/>
      <c r="I56" s="111" t="s">
        <v>204</v>
      </c>
    </row>
    <row r="57" spans="2:9" ht="16.5" x14ac:dyDescent="0.25">
      <c r="B57" s="407"/>
      <c r="C57" s="407"/>
      <c r="D57" s="407"/>
      <c r="E57" s="407"/>
      <c r="F57" s="407"/>
      <c r="G57" s="111"/>
      <c r="H57" s="407"/>
      <c r="I57" s="407"/>
    </row>
    <row r="58" spans="2:9" ht="16.5" x14ac:dyDescent="0.25">
      <c r="B58" s="407"/>
      <c r="C58" s="407"/>
      <c r="D58" s="407"/>
      <c r="E58" s="407"/>
      <c r="F58" s="407"/>
      <c r="G58" s="111"/>
      <c r="H58" s="407"/>
      <c r="I58" s="407"/>
    </row>
    <row r="59" spans="2:9" ht="16.5" x14ac:dyDescent="0.25">
      <c r="B59" s="407"/>
      <c r="C59" s="407"/>
      <c r="D59" s="407"/>
      <c r="E59" s="407"/>
      <c r="F59" s="407"/>
      <c r="G59" s="111"/>
      <c r="H59" s="407"/>
      <c r="I59" s="407"/>
    </row>
  </sheetData>
  <mergeCells count="84">
    <mergeCell ref="I31:I33"/>
    <mergeCell ref="B34:I34"/>
    <mergeCell ref="B29:B33"/>
    <mergeCell ref="C29:C33"/>
    <mergeCell ref="D29:D33"/>
    <mergeCell ref="E29:E33"/>
    <mergeCell ref="F29:F33"/>
    <mergeCell ref="H29:H33"/>
    <mergeCell ref="H5:H6"/>
    <mergeCell ref="I5:I6"/>
    <mergeCell ref="C5:C6"/>
    <mergeCell ref="D5:D6"/>
    <mergeCell ref="E5:E6"/>
    <mergeCell ref="F5:F6"/>
    <mergeCell ref="G5:G6"/>
    <mergeCell ref="B25:I25"/>
    <mergeCell ref="B15:I15"/>
    <mergeCell ref="B16:B19"/>
    <mergeCell ref="C16:C19"/>
    <mergeCell ref="D16:D19"/>
    <mergeCell ref="E16:E19"/>
    <mergeCell ref="F16:F19"/>
    <mergeCell ref="H16:H19"/>
    <mergeCell ref="B20:I20"/>
    <mergeCell ref="B21:B24"/>
    <mergeCell ref="C21:C24"/>
    <mergeCell ref="D21:D24"/>
    <mergeCell ref="E21:E24"/>
    <mergeCell ref="F21:F24"/>
    <mergeCell ref="H21:H24"/>
    <mergeCell ref="H46:H47"/>
    <mergeCell ref="B45:I45"/>
    <mergeCell ref="B40:I40"/>
    <mergeCell ref="B41:B44"/>
    <mergeCell ref="C41:C44"/>
    <mergeCell ref="D41:D44"/>
    <mergeCell ref="E41:E44"/>
    <mergeCell ref="F41:F44"/>
    <mergeCell ref="H41:H44"/>
    <mergeCell ref="G26:G27"/>
    <mergeCell ref="C46:C47"/>
    <mergeCell ref="D46:D47"/>
    <mergeCell ref="E46:E47"/>
    <mergeCell ref="F46:F47"/>
    <mergeCell ref="B1:I3"/>
    <mergeCell ref="I46:I47"/>
    <mergeCell ref="B50:I50"/>
    <mergeCell ref="B51:B53"/>
    <mergeCell ref="C51:C53"/>
    <mergeCell ref="D51:D53"/>
    <mergeCell ref="E51:E53"/>
    <mergeCell ref="F51:F53"/>
    <mergeCell ref="H51:H53"/>
    <mergeCell ref="B46:B47"/>
    <mergeCell ref="H26:H27"/>
    <mergeCell ref="B28:I28"/>
    <mergeCell ref="B36:B39"/>
    <mergeCell ref="C36:C39"/>
    <mergeCell ref="D36:D39"/>
    <mergeCell ref="E36:E39"/>
    <mergeCell ref="B48:I48"/>
    <mergeCell ref="B8:I8"/>
    <mergeCell ref="B9:B14"/>
    <mergeCell ref="C9:C14"/>
    <mergeCell ref="D9:D14"/>
    <mergeCell ref="E9:E14"/>
    <mergeCell ref="F9:F14"/>
    <mergeCell ref="H9:H14"/>
    <mergeCell ref="I9:I14"/>
    <mergeCell ref="F36:F39"/>
    <mergeCell ref="H36:H39"/>
    <mergeCell ref="B26:B27"/>
    <mergeCell ref="C26:C27"/>
    <mergeCell ref="D26:D27"/>
    <mergeCell ref="E26:E27"/>
    <mergeCell ref="F26:F27"/>
    <mergeCell ref="B54:I54"/>
    <mergeCell ref="B55:B59"/>
    <mergeCell ref="C55:C59"/>
    <mergeCell ref="D55:D59"/>
    <mergeCell ref="E55:E59"/>
    <mergeCell ref="F55:F59"/>
    <mergeCell ref="H55:H59"/>
    <mergeCell ref="I57:I59"/>
  </mergeCells>
  <hyperlinks>
    <hyperlink ref="G26"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xr:uid="{00000000-0004-0000-0800-000000000000}"/>
  </hyperlinks>
  <pageMargins left="0.59055118110236227" right="0.31496062992125984" top="0.51181102362204722" bottom="0.19685039370078741" header="0.31496062992125984" footer="0.31496062992125984"/>
  <pageSetup paperSize="9" scale="56" firstPageNumber="27" fitToHeight="0" orientation="portrait" useFirstPageNumber="1" horizontalDpi="300" verticalDpi="300" r:id="rId2"/>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36"/>
  <sheetViews>
    <sheetView tabSelected="1" view="pageLayout" topLeftCell="A139" zoomScale="90" zoomScaleNormal="100" zoomScalePageLayoutView="90" workbookViewId="0">
      <selection activeCell="A158" sqref="A158:L158"/>
    </sheetView>
  </sheetViews>
  <sheetFormatPr defaultColWidth="20.7109375" defaultRowHeight="20.100000000000001" customHeight="1" x14ac:dyDescent="0.25"/>
  <cols>
    <col min="1" max="1" width="7.85546875" style="192" customWidth="1"/>
    <col min="2" max="2" width="29.140625" style="147" customWidth="1"/>
    <col min="3" max="3" width="20.7109375" style="148"/>
    <col min="4" max="9" width="20.7109375" style="149"/>
    <col min="10" max="16384" width="20.7109375" style="148"/>
  </cols>
  <sheetData>
    <row r="1" spans="1:12" ht="9" customHeight="1" x14ac:dyDescent="0.25"/>
    <row r="2" spans="1:12" ht="36.75" customHeight="1" x14ac:dyDescent="0.25">
      <c r="A2" s="449" t="s">
        <v>199</v>
      </c>
      <c r="B2" s="450"/>
      <c r="C2" s="450"/>
      <c r="D2" s="450"/>
      <c r="E2" s="450"/>
      <c r="F2" s="450"/>
      <c r="G2" s="450"/>
      <c r="H2" s="450"/>
      <c r="I2" s="450"/>
      <c r="J2" s="450"/>
      <c r="K2" s="450"/>
      <c r="L2" s="450"/>
    </row>
    <row r="3" spans="1:12" ht="20.100000000000001" customHeight="1" x14ac:dyDescent="0.25">
      <c r="A3" s="450"/>
      <c r="B3" s="450"/>
      <c r="C3" s="450"/>
      <c r="D3" s="450"/>
      <c r="E3" s="450"/>
      <c r="F3" s="450"/>
      <c r="G3" s="450"/>
      <c r="H3" s="450"/>
      <c r="I3" s="450"/>
      <c r="J3" s="450"/>
      <c r="K3" s="450"/>
      <c r="L3" s="450"/>
    </row>
    <row r="4" spans="1:12" ht="0.75" customHeight="1" x14ac:dyDescent="0.25">
      <c r="A4" s="450"/>
      <c r="B4" s="450"/>
      <c r="C4" s="450"/>
      <c r="D4" s="450"/>
      <c r="E4" s="450"/>
      <c r="F4" s="450"/>
      <c r="G4" s="450"/>
      <c r="H4" s="450"/>
      <c r="I4" s="450"/>
      <c r="J4" s="450"/>
      <c r="K4" s="450"/>
      <c r="L4" s="450"/>
    </row>
    <row r="5" spans="1:12" ht="20.100000000000001" customHeight="1" x14ac:dyDescent="0.25">
      <c r="B5" s="148"/>
    </row>
    <row r="6" spans="1:12" ht="112.5" customHeight="1" x14ac:dyDescent="0.25">
      <c r="A6" s="421" t="s">
        <v>134</v>
      </c>
      <c r="B6" s="420" t="s">
        <v>72</v>
      </c>
      <c r="C6" s="420" t="s">
        <v>4</v>
      </c>
      <c r="D6" s="451" t="s">
        <v>5</v>
      </c>
      <c r="E6" s="451" t="s">
        <v>6</v>
      </c>
      <c r="F6" s="451"/>
      <c r="G6" s="451"/>
      <c r="H6" s="451"/>
      <c r="I6" s="451"/>
      <c r="J6" s="420" t="s">
        <v>108</v>
      </c>
      <c r="K6" s="420" t="s">
        <v>73</v>
      </c>
      <c r="L6" s="420"/>
    </row>
    <row r="7" spans="1:12" ht="110.25" customHeight="1" x14ac:dyDescent="0.25">
      <c r="A7" s="421"/>
      <c r="B7" s="420"/>
      <c r="C7" s="420"/>
      <c r="D7" s="451"/>
      <c r="E7" s="193" t="s">
        <v>7</v>
      </c>
      <c r="F7" s="193" t="s">
        <v>8</v>
      </c>
      <c r="G7" s="193" t="s">
        <v>9</v>
      </c>
      <c r="H7" s="193" t="s">
        <v>10</v>
      </c>
      <c r="I7" s="193" t="s">
        <v>11</v>
      </c>
      <c r="J7" s="420"/>
      <c r="K7" s="190" t="s">
        <v>74</v>
      </c>
      <c r="L7" s="190" t="s">
        <v>75</v>
      </c>
    </row>
    <row r="8" spans="1:12" s="151" customFormat="1" ht="20.100000000000001" customHeight="1" x14ac:dyDescent="0.25">
      <c r="A8" s="150">
        <v>1</v>
      </c>
      <c r="B8" s="150">
        <v>2</v>
      </c>
      <c r="C8" s="150">
        <v>3</v>
      </c>
      <c r="D8" s="150">
        <v>4</v>
      </c>
      <c r="E8" s="150">
        <v>5</v>
      </c>
      <c r="F8" s="150">
        <v>6</v>
      </c>
      <c r="G8" s="150">
        <v>7</v>
      </c>
      <c r="H8" s="150">
        <v>8</v>
      </c>
      <c r="I8" s="150">
        <v>9</v>
      </c>
      <c r="J8" s="150">
        <v>10</v>
      </c>
      <c r="K8" s="150">
        <v>11</v>
      </c>
      <c r="L8" s="150">
        <v>12</v>
      </c>
    </row>
    <row r="9" spans="1:12" ht="25.5" customHeight="1" x14ac:dyDescent="0.25">
      <c r="A9" s="420" t="s">
        <v>1</v>
      </c>
      <c r="B9" s="420"/>
      <c r="C9" s="420"/>
      <c r="D9" s="420"/>
      <c r="E9" s="420"/>
      <c r="F9" s="420"/>
      <c r="G9" s="420"/>
      <c r="H9" s="420"/>
      <c r="I9" s="420"/>
      <c r="J9" s="420"/>
      <c r="K9" s="420"/>
      <c r="L9" s="420"/>
    </row>
    <row r="10" spans="1:12" ht="30" customHeight="1" x14ac:dyDescent="0.25">
      <c r="A10" s="420" t="s">
        <v>20</v>
      </c>
      <c r="B10" s="420"/>
      <c r="C10" s="420"/>
      <c r="D10" s="420"/>
      <c r="E10" s="420"/>
      <c r="F10" s="420"/>
      <c r="G10" s="420"/>
      <c r="H10" s="420"/>
      <c r="I10" s="420"/>
      <c r="J10" s="420"/>
      <c r="K10" s="420"/>
      <c r="L10" s="420"/>
    </row>
    <row r="11" spans="1:12" ht="20.100000000000001" customHeight="1" x14ac:dyDescent="0.25">
      <c r="A11" s="421">
        <v>1</v>
      </c>
      <c r="B11" s="420" t="s">
        <v>76</v>
      </c>
      <c r="C11" s="191" t="s">
        <v>307</v>
      </c>
      <c r="D11" s="57">
        <f>SUM(D12:D18)</f>
        <v>9676.2000000000007</v>
      </c>
      <c r="E11" s="57">
        <f t="shared" ref="E11:I11" si="0">SUM(E12:E18)</f>
        <v>0</v>
      </c>
      <c r="F11" s="57">
        <f t="shared" si="0"/>
        <v>9676.2000000000007</v>
      </c>
      <c r="G11" s="57">
        <f t="shared" si="0"/>
        <v>0</v>
      </c>
      <c r="H11" s="57">
        <f t="shared" si="0"/>
        <v>0</v>
      </c>
      <c r="I11" s="57">
        <f t="shared" si="0"/>
        <v>0</v>
      </c>
      <c r="J11" s="420" t="s">
        <v>441</v>
      </c>
      <c r="K11" s="420" t="s">
        <v>77</v>
      </c>
      <c r="L11" s="191">
        <v>28</v>
      </c>
    </row>
    <row r="12" spans="1:12" ht="20.100000000000001" customHeight="1" x14ac:dyDescent="0.25">
      <c r="A12" s="421"/>
      <c r="B12" s="420"/>
      <c r="C12" s="190" t="s">
        <v>66</v>
      </c>
      <c r="D12" s="193">
        <f t="shared" ref="D12:D17" si="1">D20+D28+D36</f>
        <v>5838</v>
      </c>
      <c r="E12" s="193">
        <f t="shared" ref="E12:H18" si="2">E20+E28+E36</f>
        <v>0</v>
      </c>
      <c r="F12" s="193">
        <f t="shared" si="2"/>
        <v>5838</v>
      </c>
      <c r="G12" s="193">
        <f t="shared" si="2"/>
        <v>0</v>
      </c>
      <c r="H12" s="193">
        <f t="shared" si="2"/>
        <v>0</v>
      </c>
      <c r="I12" s="193">
        <f t="shared" ref="I12:I17" si="3">I20+I28+I36</f>
        <v>0</v>
      </c>
      <c r="J12" s="420"/>
      <c r="K12" s="420"/>
      <c r="L12" s="190">
        <v>4</v>
      </c>
    </row>
    <row r="13" spans="1:12" ht="20.100000000000001" customHeight="1" x14ac:dyDescent="0.25">
      <c r="A13" s="421"/>
      <c r="B13" s="420"/>
      <c r="C13" s="190" t="s">
        <v>70</v>
      </c>
      <c r="D13" s="193">
        <f t="shared" si="1"/>
        <v>639.70000000000005</v>
      </c>
      <c r="E13" s="193">
        <f t="shared" si="2"/>
        <v>0</v>
      </c>
      <c r="F13" s="193">
        <f t="shared" si="2"/>
        <v>639.70000000000005</v>
      </c>
      <c r="G13" s="193">
        <f t="shared" si="2"/>
        <v>0</v>
      </c>
      <c r="H13" s="193">
        <f t="shared" si="2"/>
        <v>0</v>
      </c>
      <c r="I13" s="193">
        <f t="shared" si="3"/>
        <v>0</v>
      </c>
      <c r="J13" s="420"/>
      <c r="K13" s="420"/>
      <c r="L13" s="190">
        <v>4</v>
      </c>
    </row>
    <row r="14" spans="1:12" ht="20.100000000000001" customHeight="1" x14ac:dyDescent="0.25">
      <c r="A14" s="421"/>
      <c r="B14" s="420"/>
      <c r="C14" s="190" t="s">
        <v>297</v>
      </c>
      <c r="D14" s="193">
        <f t="shared" si="1"/>
        <v>639.70000000000005</v>
      </c>
      <c r="E14" s="193">
        <f t="shared" si="2"/>
        <v>0</v>
      </c>
      <c r="F14" s="193">
        <f t="shared" si="2"/>
        <v>639.70000000000005</v>
      </c>
      <c r="G14" s="193">
        <f t="shared" si="2"/>
        <v>0</v>
      </c>
      <c r="H14" s="193">
        <f t="shared" si="2"/>
        <v>0</v>
      </c>
      <c r="I14" s="193">
        <f t="shared" si="3"/>
        <v>0</v>
      </c>
      <c r="J14" s="420"/>
      <c r="K14" s="420"/>
      <c r="L14" s="190">
        <v>4</v>
      </c>
    </row>
    <row r="15" spans="1:12" ht="20.100000000000001" customHeight="1" x14ac:dyDescent="0.25">
      <c r="A15" s="421"/>
      <c r="B15" s="420"/>
      <c r="C15" s="190" t="s">
        <v>298</v>
      </c>
      <c r="D15" s="193">
        <f t="shared" si="1"/>
        <v>639.70000000000005</v>
      </c>
      <c r="E15" s="193">
        <f t="shared" si="2"/>
        <v>0</v>
      </c>
      <c r="F15" s="193">
        <f t="shared" si="2"/>
        <v>639.70000000000005</v>
      </c>
      <c r="G15" s="193">
        <f t="shared" si="2"/>
        <v>0</v>
      </c>
      <c r="H15" s="193">
        <f t="shared" si="2"/>
        <v>0</v>
      </c>
      <c r="I15" s="193">
        <f t="shared" si="3"/>
        <v>0</v>
      </c>
      <c r="J15" s="420"/>
      <c r="K15" s="420"/>
      <c r="L15" s="190">
        <v>4</v>
      </c>
    </row>
    <row r="16" spans="1:12" ht="20.100000000000001" customHeight="1" x14ac:dyDescent="0.25">
      <c r="A16" s="421"/>
      <c r="B16" s="420"/>
      <c r="C16" s="190" t="s">
        <v>308</v>
      </c>
      <c r="D16" s="193">
        <f t="shared" si="1"/>
        <v>639.70000000000005</v>
      </c>
      <c r="E16" s="193">
        <f t="shared" si="2"/>
        <v>0</v>
      </c>
      <c r="F16" s="193">
        <f t="shared" si="2"/>
        <v>639.70000000000005</v>
      </c>
      <c r="G16" s="193">
        <f t="shared" si="2"/>
        <v>0</v>
      </c>
      <c r="H16" s="193">
        <f t="shared" si="2"/>
        <v>0</v>
      </c>
      <c r="I16" s="193">
        <f t="shared" si="3"/>
        <v>0</v>
      </c>
      <c r="J16" s="420"/>
      <c r="K16" s="420"/>
      <c r="L16" s="190">
        <v>4</v>
      </c>
    </row>
    <row r="17" spans="1:13" ht="34.5" customHeight="1" x14ac:dyDescent="0.25">
      <c r="A17" s="421"/>
      <c r="B17" s="420"/>
      <c r="C17" s="190" t="s">
        <v>309</v>
      </c>
      <c r="D17" s="193">
        <f t="shared" si="1"/>
        <v>639.70000000000005</v>
      </c>
      <c r="E17" s="193">
        <f t="shared" si="2"/>
        <v>0</v>
      </c>
      <c r="F17" s="193">
        <f t="shared" si="2"/>
        <v>639.70000000000005</v>
      </c>
      <c r="G17" s="193">
        <f t="shared" si="2"/>
        <v>0</v>
      </c>
      <c r="H17" s="193">
        <f t="shared" si="2"/>
        <v>0</v>
      </c>
      <c r="I17" s="193">
        <f t="shared" si="3"/>
        <v>0</v>
      </c>
      <c r="J17" s="420"/>
      <c r="K17" s="420"/>
      <c r="L17" s="190">
        <v>4</v>
      </c>
    </row>
    <row r="18" spans="1:13" ht="30" customHeight="1" x14ac:dyDescent="0.25">
      <c r="A18" s="421"/>
      <c r="B18" s="420"/>
      <c r="C18" s="190" t="s">
        <v>310</v>
      </c>
      <c r="D18" s="193">
        <f>D26+D34+D42</f>
        <v>639.70000000000005</v>
      </c>
      <c r="E18" s="193">
        <f t="shared" ref="E18:H18" si="4">E26+E34+E42</f>
        <v>0</v>
      </c>
      <c r="F18" s="193">
        <f t="shared" si="2"/>
        <v>639.70000000000005</v>
      </c>
      <c r="G18" s="193">
        <f t="shared" si="4"/>
        <v>0</v>
      </c>
      <c r="H18" s="193">
        <f t="shared" si="4"/>
        <v>0</v>
      </c>
      <c r="I18" s="193">
        <f>I26+I34+I42</f>
        <v>0</v>
      </c>
      <c r="J18" s="420"/>
      <c r="K18" s="420"/>
      <c r="L18" s="190">
        <v>4</v>
      </c>
    </row>
    <row r="19" spans="1:13" ht="20.100000000000001" customHeight="1" x14ac:dyDescent="0.25">
      <c r="A19" s="421" t="s">
        <v>13</v>
      </c>
      <c r="B19" s="420" t="s">
        <v>78</v>
      </c>
      <c r="C19" s="191" t="s">
        <v>307</v>
      </c>
      <c r="D19" s="57">
        <f>SUM(D20:D26)</f>
        <v>4144.5999999999995</v>
      </c>
      <c r="E19" s="57">
        <f t="shared" ref="E19:I19" si="5">SUM(E20:E26)</f>
        <v>0</v>
      </c>
      <c r="F19" s="57">
        <f t="shared" si="5"/>
        <v>4144.5999999999995</v>
      </c>
      <c r="G19" s="57">
        <f t="shared" si="5"/>
        <v>0</v>
      </c>
      <c r="H19" s="57">
        <f t="shared" si="5"/>
        <v>0</v>
      </c>
      <c r="I19" s="57">
        <f t="shared" si="5"/>
        <v>0</v>
      </c>
      <c r="J19" s="420" t="s">
        <v>441</v>
      </c>
      <c r="K19" s="420" t="s">
        <v>77</v>
      </c>
      <c r="L19" s="191">
        <v>28</v>
      </c>
    </row>
    <row r="20" spans="1:13" ht="20.100000000000001" customHeight="1" x14ac:dyDescent="0.25">
      <c r="A20" s="421"/>
      <c r="B20" s="420"/>
      <c r="C20" s="190" t="s">
        <v>66</v>
      </c>
      <c r="D20" s="193">
        <f>SUM(E20:I20)</f>
        <v>666.4</v>
      </c>
      <c r="E20" s="193">
        <v>0</v>
      </c>
      <c r="F20" s="193">
        <v>666.4</v>
      </c>
      <c r="G20" s="193">
        <v>0</v>
      </c>
      <c r="H20" s="193">
        <v>0</v>
      </c>
      <c r="I20" s="193">
        <v>0</v>
      </c>
      <c r="J20" s="420"/>
      <c r="K20" s="420"/>
      <c r="L20" s="190">
        <v>4</v>
      </c>
    </row>
    <row r="21" spans="1:13" ht="20.100000000000001" customHeight="1" x14ac:dyDescent="0.25">
      <c r="A21" s="421"/>
      <c r="B21" s="420"/>
      <c r="C21" s="190" t="s">
        <v>70</v>
      </c>
      <c r="D21" s="193">
        <f>SUM(E21:I21)</f>
        <v>579.70000000000005</v>
      </c>
      <c r="E21" s="193">
        <v>0</v>
      </c>
      <c r="F21" s="193">
        <v>579.70000000000005</v>
      </c>
      <c r="G21" s="193">
        <v>0</v>
      </c>
      <c r="H21" s="193">
        <f>H29+H37+H45</f>
        <v>0</v>
      </c>
      <c r="I21" s="193">
        <f>I29+I37+I45</f>
        <v>0</v>
      </c>
      <c r="J21" s="420"/>
      <c r="K21" s="420"/>
      <c r="L21" s="190">
        <v>4</v>
      </c>
    </row>
    <row r="22" spans="1:13" ht="20.100000000000001" customHeight="1" x14ac:dyDescent="0.25">
      <c r="A22" s="421"/>
      <c r="B22" s="420"/>
      <c r="C22" s="190" t="s">
        <v>297</v>
      </c>
      <c r="D22" s="193">
        <f t="shared" ref="D22:D23" si="6">SUM(E22:I22)</f>
        <v>579.70000000000005</v>
      </c>
      <c r="E22" s="193">
        <v>0</v>
      </c>
      <c r="F22" s="193">
        <v>579.70000000000005</v>
      </c>
      <c r="G22" s="193">
        <v>0</v>
      </c>
      <c r="H22" s="193">
        <v>0</v>
      </c>
      <c r="I22" s="193">
        <v>0</v>
      </c>
      <c r="J22" s="420"/>
      <c r="K22" s="420"/>
      <c r="L22" s="190">
        <v>4</v>
      </c>
    </row>
    <row r="23" spans="1:13" ht="20.100000000000001" customHeight="1" x14ac:dyDescent="0.25">
      <c r="A23" s="421"/>
      <c r="B23" s="420"/>
      <c r="C23" s="190" t="s">
        <v>298</v>
      </c>
      <c r="D23" s="193">
        <f t="shared" si="6"/>
        <v>579.70000000000005</v>
      </c>
      <c r="E23" s="193">
        <f>E31+E39+E47</f>
        <v>0</v>
      </c>
      <c r="F23" s="193">
        <v>579.70000000000005</v>
      </c>
      <c r="G23" s="193">
        <v>0</v>
      </c>
      <c r="H23" s="193">
        <f>H31+H39+H47</f>
        <v>0</v>
      </c>
      <c r="I23" s="193">
        <f>I31+I39+I47</f>
        <v>0</v>
      </c>
      <c r="J23" s="420"/>
      <c r="K23" s="420"/>
      <c r="L23" s="190">
        <v>4</v>
      </c>
    </row>
    <row r="24" spans="1:13" ht="20.100000000000001" customHeight="1" x14ac:dyDescent="0.25">
      <c r="A24" s="421"/>
      <c r="B24" s="420"/>
      <c r="C24" s="191" t="s">
        <v>308</v>
      </c>
      <c r="D24" s="193">
        <f>F24+G24</f>
        <v>579.70000000000005</v>
      </c>
      <c r="E24" s="193">
        <v>0</v>
      </c>
      <c r="F24" s="193">
        <v>579.70000000000005</v>
      </c>
      <c r="G24" s="193">
        <v>0</v>
      </c>
      <c r="H24" s="193">
        <v>0</v>
      </c>
      <c r="I24" s="193">
        <v>0</v>
      </c>
      <c r="J24" s="420"/>
      <c r="K24" s="420"/>
      <c r="L24" s="190">
        <v>4</v>
      </c>
    </row>
    <row r="25" spans="1:13" ht="33.75" customHeight="1" x14ac:dyDescent="0.25">
      <c r="A25" s="421"/>
      <c r="B25" s="420"/>
      <c r="C25" s="190" t="s">
        <v>309</v>
      </c>
      <c r="D25" s="193">
        <f t="shared" ref="D25:D26" si="7">F25+G25</f>
        <v>579.70000000000005</v>
      </c>
      <c r="E25" s="193">
        <f>E33+E41+E49</f>
        <v>0</v>
      </c>
      <c r="F25" s="193">
        <v>579.70000000000005</v>
      </c>
      <c r="G25" s="193">
        <v>0</v>
      </c>
      <c r="H25" s="193">
        <f>H33+H41+H49</f>
        <v>0</v>
      </c>
      <c r="I25" s="193">
        <f>I33+I41+I49</f>
        <v>0</v>
      </c>
      <c r="J25" s="420"/>
      <c r="K25" s="420"/>
      <c r="L25" s="190">
        <v>4</v>
      </c>
    </row>
    <row r="26" spans="1:13" ht="40.5" customHeight="1" x14ac:dyDescent="0.25">
      <c r="A26" s="421"/>
      <c r="B26" s="420"/>
      <c r="C26" s="190" t="s">
        <v>310</v>
      </c>
      <c r="D26" s="193">
        <f t="shared" si="7"/>
        <v>579.70000000000005</v>
      </c>
      <c r="E26" s="193">
        <v>0</v>
      </c>
      <c r="F26" s="193">
        <v>579.70000000000005</v>
      </c>
      <c r="G26" s="193">
        <v>0</v>
      </c>
      <c r="H26" s="193">
        <v>0</v>
      </c>
      <c r="I26" s="193">
        <v>0</v>
      </c>
      <c r="J26" s="420"/>
      <c r="K26" s="420"/>
      <c r="L26" s="190">
        <v>4</v>
      </c>
    </row>
    <row r="27" spans="1:13" ht="20.100000000000001" customHeight="1" x14ac:dyDescent="0.25">
      <c r="A27" s="421" t="s">
        <v>106</v>
      </c>
      <c r="B27" s="420" t="s">
        <v>79</v>
      </c>
      <c r="C27" s="191" t="s">
        <v>307</v>
      </c>
      <c r="D27" s="57">
        <f>SUM(D28:D34)</f>
        <v>420</v>
      </c>
      <c r="E27" s="57">
        <v>0</v>
      </c>
      <c r="F27" s="57">
        <f t="shared" ref="F27" si="8">SUM(F28:F34)</f>
        <v>420</v>
      </c>
      <c r="G27" s="57">
        <v>0</v>
      </c>
      <c r="H27" s="57">
        <v>0</v>
      </c>
      <c r="I27" s="57">
        <v>0</v>
      </c>
      <c r="J27" s="420" t="s">
        <v>441</v>
      </c>
      <c r="K27" s="420" t="s">
        <v>77</v>
      </c>
      <c r="L27" s="191">
        <v>28</v>
      </c>
    </row>
    <row r="28" spans="1:13" ht="20.100000000000001" customHeight="1" x14ac:dyDescent="0.25">
      <c r="A28" s="421"/>
      <c r="B28" s="420"/>
      <c r="C28" s="190" t="s">
        <v>66</v>
      </c>
      <c r="D28" s="193">
        <f>SUM(E28:I28)</f>
        <v>60</v>
      </c>
      <c r="E28" s="193">
        <v>0</v>
      </c>
      <c r="F28" s="193">
        <v>60</v>
      </c>
      <c r="G28" s="193">
        <v>0</v>
      </c>
      <c r="H28" s="193">
        <v>0</v>
      </c>
      <c r="I28" s="193">
        <v>0</v>
      </c>
      <c r="J28" s="420"/>
      <c r="K28" s="420"/>
      <c r="L28" s="190">
        <v>4</v>
      </c>
      <c r="M28" s="193"/>
    </row>
    <row r="29" spans="1:13" ht="20.100000000000001" customHeight="1" x14ac:dyDescent="0.25">
      <c r="A29" s="421"/>
      <c r="B29" s="420"/>
      <c r="C29" s="190" t="s">
        <v>70</v>
      </c>
      <c r="D29" s="193">
        <f t="shared" ref="D29:D31" si="9">SUM(E29:I29)</f>
        <v>60</v>
      </c>
      <c r="E29" s="193">
        <v>0</v>
      </c>
      <c r="F29" s="193">
        <v>60</v>
      </c>
      <c r="G29" s="193">
        <v>0</v>
      </c>
      <c r="H29" s="193">
        <v>0</v>
      </c>
      <c r="I29" s="193">
        <v>0</v>
      </c>
      <c r="J29" s="420"/>
      <c r="K29" s="420"/>
      <c r="L29" s="190">
        <v>4</v>
      </c>
    </row>
    <row r="30" spans="1:13" ht="20.100000000000001" customHeight="1" x14ac:dyDescent="0.25">
      <c r="A30" s="421"/>
      <c r="B30" s="420"/>
      <c r="C30" s="190" t="s">
        <v>297</v>
      </c>
      <c r="D30" s="193">
        <f t="shared" si="9"/>
        <v>60</v>
      </c>
      <c r="E30" s="193">
        <v>0</v>
      </c>
      <c r="F30" s="193">
        <v>60</v>
      </c>
      <c r="G30" s="193">
        <v>0</v>
      </c>
      <c r="H30" s="193">
        <v>0</v>
      </c>
      <c r="I30" s="193">
        <v>0</v>
      </c>
      <c r="J30" s="420"/>
      <c r="K30" s="420"/>
      <c r="L30" s="190">
        <v>4</v>
      </c>
    </row>
    <row r="31" spans="1:13" ht="20.100000000000001" customHeight="1" x14ac:dyDescent="0.25">
      <c r="A31" s="421"/>
      <c r="B31" s="420"/>
      <c r="C31" s="190" t="s">
        <v>298</v>
      </c>
      <c r="D31" s="193">
        <f t="shared" si="9"/>
        <v>60</v>
      </c>
      <c r="E31" s="193">
        <v>0</v>
      </c>
      <c r="F31" s="193">
        <v>60</v>
      </c>
      <c r="G31" s="193">
        <v>0</v>
      </c>
      <c r="H31" s="193">
        <v>0</v>
      </c>
      <c r="I31" s="193">
        <v>0</v>
      </c>
      <c r="J31" s="420"/>
      <c r="K31" s="420"/>
      <c r="L31" s="190">
        <v>4</v>
      </c>
    </row>
    <row r="32" spans="1:13" ht="20.100000000000001" customHeight="1" x14ac:dyDescent="0.25">
      <c r="A32" s="421"/>
      <c r="B32" s="420"/>
      <c r="C32" s="190" t="s">
        <v>308</v>
      </c>
      <c r="D32" s="193">
        <f>E32+F32+G32+I32+H32</f>
        <v>60</v>
      </c>
      <c r="E32" s="193">
        <v>0</v>
      </c>
      <c r="F32" s="193">
        <v>60</v>
      </c>
      <c r="G32" s="193">
        <v>0</v>
      </c>
      <c r="H32" s="193">
        <v>0</v>
      </c>
      <c r="I32" s="193">
        <v>0</v>
      </c>
      <c r="J32" s="420"/>
      <c r="K32" s="420"/>
      <c r="L32" s="190">
        <v>4</v>
      </c>
    </row>
    <row r="33" spans="1:12" ht="33.75" customHeight="1" x14ac:dyDescent="0.25">
      <c r="A33" s="421"/>
      <c r="B33" s="420"/>
      <c r="C33" s="190" t="s">
        <v>309</v>
      </c>
      <c r="D33" s="193">
        <f t="shared" ref="D33:D34" si="10">E33+F33+G33+I33+H33</f>
        <v>60</v>
      </c>
      <c r="E33" s="193">
        <v>0</v>
      </c>
      <c r="F33" s="193">
        <v>60</v>
      </c>
      <c r="G33" s="193">
        <v>0</v>
      </c>
      <c r="H33" s="193">
        <v>0</v>
      </c>
      <c r="I33" s="193">
        <v>0</v>
      </c>
      <c r="J33" s="420"/>
      <c r="K33" s="420"/>
      <c r="L33" s="190">
        <v>4</v>
      </c>
    </row>
    <row r="34" spans="1:12" ht="33" customHeight="1" x14ac:dyDescent="0.25">
      <c r="A34" s="421"/>
      <c r="B34" s="420"/>
      <c r="C34" s="190" t="s">
        <v>310</v>
      </c>
      <c r="D34" s="193">
        <f t="shared" si="10"/>
        <v>60</v>
      </c>
      <c r="E34" s="193">
        <v>0</v>
      </c>
      <c r="F34" s="193">
        <v>60</v>
      </c>
      <c r="G34" s="193">
        <v>0</v>
      </c>
      <c r="H34" s="193">
        <v>0</v>
      </c>
      <c r="I34" s="193">
        <v>0</v>
      </c>
      <c r="J34" s="420"/>
      <c r="K34" s="420"/>
      <c r="L34" s="190">
        <v>4</v>
      </c>
    </row>
    <row r="35" spans="1:12" ht="20.100000000000001" customHeight="1" x14ac:dyDescent="0.25">
      <c r="A35" s="421" t="s">
        <v>107</v>
      </c>
      <c r="B35" s="420" t="s">
        <v>80</v>
      </c>
      <c r="C35" s="191" t="s">
        <v>307</v>
      </c>
      <c r="D35" s="57">
        <f>SUM(D36:D42)</f>
        <v>5111.6000000000004</v>
      </c>
      <c r="E35" s="57">
        <v>0</v>
      </c>
      <c r="F35" s="57">
        <f t="shared" ref="F35" si="11">SUM(F36:F42)</f>
        <v>5111.6000000000004</v>
      </c>
      <c r="G35" s="57">
        <v>0</v>
      </c>
      <c r="H35" s="57">
        <v>0</v>
      </c>
      <c r="I35" s="57">
        <v>0</v>
      </c>
      <c r="J35" s="420" t="s">
        <v>441</v>
      </c>
      <c r="K35" s="420" t="s">
        <v>77</v>
      </c>
      <c r="L35" s="191">
        <v>4</v>
      </c>
    </row>
    <row r="36" spans="1:12" ht="20.100000000000001" customHeight="1" x14ac:dyDescent="0.25">
      <c r="A36" s="421"/>
      <c r="B36" s="420"/>
      <c r="C36" s="190" t="s">
        <v>66</v>
      </c>
      <c r="D36" s="193">
        <f>SUM(E36:I36)</f>
        <v>5111.6000000000004</v>
      </c>
      <c r="E36" s="193">
        <v>0</v>
      </c>
      <c r="F36" s="193">
        <v>5111.6000000000004</v>
      </c>
      <c r="G36" s="193">
        <v>0</v>
      </c>
      <c r="H36" s="193">
        <v>0</v>
      </c>
      <c r="I36" s="193">
        <v>0</v>
      </c>
      <c r="J36" s="420"/>
      <c r="K36" s="420"/>
      <c r="L36" s="190">
        <v>4</v>
      </c>
    </row>
    <row r="37" spans="1:12" ht="20.100000000000001" customHeight="1" x14ac:dyDescent="0.25">
      <c r="A37" s="421"/>
      <c r="B37" s="420"/>
      <c r="C37" s="190" t="s">
        <v>70</v>
      </c>
      <c r="D37" s="193">
        <f t="shared" ref="D37:D42" si="12">SUM(E37:I37)</f>
        <v>0</v>
      </c>
      <c r="E37" s="193">
        <v>0</v>
      </c>
      <c r="F37" s="193">
        <v>0</v>
      </c>
      <c r="G37" s="193">
        <v>0</v>
      </c>
      <c r="H37" s="193">
        <v>0</v>
      </c>
      <c r="I37" s="193">
        <v>0</v>
      </c>
      <c r="J37" s="420"/>
      <c r="K37" s="420"/>
      <c r="L37" s="190">
        <v>0</v>
      </c>
    </row>
    <row r="38" spans="1:12" ht="20.100000000000001" customHeight="1" x14ac:dyDescent="0.25">
      <c r="A38" s="421"/>
      <c r="B38" s="420"/>
      <c r="C38" s="190" t="s">
        <v>297</v>
      </c>
      <c r="D38" s="193">
        <f t="shared" si="12"/>
        <v>0</v>
      </c>
      <c r="E38" s="193">
        <v>0</v>
      </c>
      <c r="F38" s="193">
        <v>0</v>
      </c>
      <c r="G38" s="193">
        <v>0</v>
      </c>
      <c r="H38" s="193">
        <v>0</v>
      </c>
      <c r="I38" s="193">
        <v>0</v>
      </c>
      <c r="J38" s="420"/>
      <c r="K38" s="420"/>
      <c r="L38" s="190">
        <v>0</v>
      </c>
    </row>
    <row r="39" spans="1:12" ht="20.100000000000001" customHeight="1" x14ac:dyDescent="0.25">
      <c r="A39" s="421"/>
      <c r="B39" s="420"/>
      <c r="C39" s="190" t="s">
        <v>298</v>
      </c>
      <c r="D39" s="193">
        <f t="shared" si="12"/>
        <v>0</v>
      </c>
      <c r="E39" s="193">
        <v>0</v>
      </c>
      <c r="F39" s="193">
        <v>0</v>
      </c>
      <c r="G39" s="193">
        <v>0</v>
      </c>
      <c r="H39" s="193">
        <v>0</v>
      </c>
      <c r="I39" s="193">
        <v>0</v>
      </c>
      <c r="J39" s="420"/>
      <c r="K39" s="420"/>
      <c r="L39" s="190">
        <v>0</v>
      </c>
    </row>
    <row r="40" spans="1:12" ht="20.100000000000001" customHeight="1" x14ac:dyDescent="0.25">
      <c r="A40" s="421"/>
      <c r="B40" s="420"/>
      <c r="C40" s="190" t="s">
        <v>308</v>
      </c>
      <c r="D40" s="193">
        <f>SUM(E40:I40)</f>
        <v>0</v>
      </c>
      <c r="E40" s="193">
        <v>0</v>
      </c>
      <c r="F40" s="193">
        <v>0</v>
      </c>
      <c r="G40" s="193">
        <v>0</v>
      </c>
      <c r="H40" s="193">
        <v>0</v>
      </c>
      <c r="I40" s="193">
        <v>0</v>
      </c>
      <c r="J40" s="420"/>
      <c r="K40" s="420"/>
      <c r="L40" s="190">
        <v>0</v>
      </c>
    </row>
    <row r="41" spans="1:12" ht="34.5" customHeight="1" x14ac:dyDescent="0.25">
      <c r="A41" s="421"/>
      <c r="B41" s="420"/>
      <c r="C41" s="190" t="s">
        <v>309</v>
      </c>
      <c r="D41" s="193">
        <f t="shared" si="12"/>
        <v>0</v>
      </c>
      <c r="E41" s="193">
        <v>0</v>
      </c>
      <c r="F41" s="193">
        <v>0</v>
      </c>
      <c r="G41" s="193">
        <v>0</v>
      </c>
      <c r="H41" s="193">
        <v>0</v>
      </c>
      <c r="I41" s="193">
        <v>0</v>
      </c>
      <c r="J41" s="420"/>
      <c r="K41" s="420"/>
      <c r="L41" s="190">
        <v>0</v>
      </c>
    </row>
    <row r="42" spans="1:12" ht="68.25" customHeight="1" x14ac:dyDescent="0.25">
      <c r="A42" s="421"/>
      <c r="B42" s="420"/>
      <c r="C42" s="190" t="s">
        <v>310</v>
      </c>
      <c r="D42" s="193">
        <f t="shared" si="12"/>
        <v>0</v>
      </c>
      <c r="E42" s="193">
        <v>0</v>
      </c>
      <c r="F42" s="193">
        <v>0</v>
      </c>
      <c r="G42" s="193">
        <v>0</v>
      </c>
      <c r="H42" s="193">
        <v>0</v>
      </c>
      <c r="I42" s="193">
        <v>0</v>
      </c>
      <c r="J42" s="420"/>
      <c r="K42" s="420"/>
      <c r="L42" s="190">
        <v>0</v>
      </c>
    </row>
    <row r="43" spans="1:12" ht="39" customHeight="1" x14ac:dyDescent="0.25">
      <c r="A43" s="430" t="s">
        <v>24</v>
      </c>
      <c r="B43" s="431"/>
      <c r="C43" s="431"/>
      <c r="D43" s="431"/>
      <c r="E43" s="431"/>
      <c r="F43" s="431"/>
      <c r="G43" s="431"/>
      <c r="H43" s="431"/>
      <c r="I43" s="431"/>
      <c r="J43" s="431"/>
      <c r="K43" s="431"/>
      <c r="L43" s="432"/>
    </row>
    <row r="44" spans="1:12" ht="20.100000000000001" customHeight="1" x14ac:dyDescent="0.25">
      <c r="A44" s="421" t="s">
        <v>316</v>
      </c>
      <c r="B44" s="420" t="s">
        <v>82</v>
      </c>
      <c r="C44" s="191" t="s">
        <v>307</v>
      </c>
      <c r="D44" s="57">
        <f>SUM(D45:D51)</f>
        <v>53915.500000000007</v>
      </c>
      <c r="E44" s="57">
        <f t="shared" ref="E44:I44" si="13">SUM(E45:E51)</f>
        <v>0</v>
      </c>
      <c r="F44" s="57">
        <f t="shared" si="13"/>
        <v>53915.500000000007</v>
      </c>
      <c r="G44" s="57">
        <f t="shared" si="13"/>
        <v>0</v>
      </c>
      <c r="H44" s="57">
        <f t="shared" si="13"/>
        <v>0</v>
      </c>
      <c r="I44" s="57">
        <f t="shared" si="13"/>
        <v>0</v>
      </c>
      <c r="J44" s="420" t="s">
        <v>442</v>
      </c>
      <c r="K44" s="420" t="s">
        <v>83</v>
      </c>
      <c r="L44" s="191">
        <v>140</v>
      </c>
    </row>
    <row r="45" spans="1:12" ht="20.100000000000001" customHeight="1" x14ac:dyDescent="0.25">
      <c r="A45" s="421"/>
      <c r="B45" s="420"/>
      <c r="C45" s="190" t="s">
        <v>66</v>
      </c>
      <c r="D45" s="193">
        <f t="shared" ref="D45:D47" si="14">SUM(E45:I45)</f>
        <v>40041.1</v>
      </c>
      <c r="E45" s="193">
        <f>E53+E61</f>
        <v>0</v>
      </c>
      <c r="F45" s="193">
        <f t="shared" ref="F45:I45" si="15">F53+F61</f>
        <v>40041.1</v>
      </c>
      <c r="G45" s="193">
        <f t="shared" si="15"/>
        <v>0</v>
      </c>
      <c r="H45" s="193">
        <f t="shared" si="15"/>
        <v>0</v>
      </c>
      <c r="I45" s="193">
        <f t="shared" si="15"/>
        <v>0</v>
      </c>
      <c r="J45" s="420"/>
      <c r="K45" s="420"/>
      <c r="L45" s="190">
        <v>20</v>
      </c>
    </row>
    <row r="46" spans="1:12" ht="20.100000000000001" customHeight="1" x14ac:dyDescent="0.25">
      <c r="A46" s="421"/>
      <c r="B46" s="420"/>
      <c r="C46" s="190" t="s">
        <v>70</v>
      </c>
      <c r="D46" s="193">
        <f t="shared" si="14"/>
        <v>2312.4</v>
      </c>
      <c r="E46" s="193">
        <f t="shared" ref="E46:I51" si="16">E54+E62</f>
        <v>0</v>
      </c>
      <c r="F46" s="193">
        <f t="shared" si="16"/>
        <v>2312.4</v>
      </c>
      <c r="G46" s="193">
        <f t="shared" si="16"/>
        <v>0</v>
      </c>
      <c r="H46" s="193">
        <f t="shared" si="16"/>
        <v>0</v>
      </c>
      <c r="I46" s="193">
        <f t="shared" si="16"/>
        <v>0</v>
      </c>
      <c r="J46" s="420"/>
      <c r="K46" s="420"/>
      <c r="L46" s="190">
        <v>20</v>
      </c>
    </row>
    <row r="47" spans="1:12" ht="20.100000000000001" customHeight="1" x14ac:dyDescent="0.25">
      <c r="A47" s="421"/>
      <c r="B47" s="420"/>
      <c r="C47" s="190" t="s">
        <v>297</v>
      </c>
      <c r="D47" s="193">
        <f t="shared" si="14"/>
        <v>2312.4</v>
      </c>
      <c r="E47" s="193">
        <f t="shared" si="16"/>
        <v>0</v>
      </c>
      <c r="F47" s="193">
        <f t="shared" si="16"/>
        <v>2312.4</v>
      </c>
      <c r="G47" s="193">
        <f t="shared" si="16"/>
        <v>0</v>
      </c>
      <c r="H47" s="193">
        <f t="shared" si="16"/>
        <v>0</v>
      </c>
      <c r="I47" s="193">
        <f t="shared" si="16"/>
        <v>0</v>
      </c>
      <c r="J47" s="420"/>
      <c r="K47" s="420"/>
      <c r="L47" s="190">
        <v>20</v>
      </c>
    </row>
    <row r="48" spans="1:12" ht="20.100000000000001" customHeight="1" x14ac:dyDescent="0.25">
      <c r="A48" s="421"/>
      <c r="B48" s="420"/>
      <c r="C48" s="190" t="s">
        <v>298</v>
      </c>
      <c r="D48" s="193">
        <f>SUM(E48:I48)</f>
        <v>2312.4</v>
      </c>
      <c r="E48" s="193">
        <f t="shared" si="16"/>
        <v>0</v>
      </c>
      <c r="F48" s="193">
        <f t="shared" si="16"/>
        <v>2312.4</v>
      </c>
      <c r="G48" s="193">
        <f t="shared" si="16"/>
        <v>0</v>
      </c>
      <c r="H48" s="193">
        <f t="shared" si="16"/>
        <v>0</v>
      </c>
      <c r="I48" s="193">
        <f t="shared" si="16"/>
        <v>0</v>
      </c>
      <c r="J48" s="420"/>
      <c r="K48" s="420"/>
      <c r="L48" s="190">
        <v>20</v>
      </c>
    </row>
    <row r="49" spans="1:12" ht="20.100000000000001" customHeight="1" x14ac:dyDescent="0.25">
      <c r="A49" s="421"/>
      <c r="B49" s="420"/>
      <c r="C49" s="190" t="s">
        <v>308</v>
      </c>
      <c r="D49" s="193">
        <f>SUM(E49:I49)</f>
        <v>2312.4</v>
      </c>
      <c r="E49" s="193">
        <f t="shared" si="16"/>
        <v>0</v>
      </c>
      <c r="F49" s="193">
        <f t="shared" si="16"/>
        <v>2312.4</v>
      </c>
      <c r="G49" s="193">
        <f t="shared" si="16"/>
        <v>0</v>
      </c>
      <c r="H49" s="193">
        <f t="shared" si="16"/>
        <v>0</v>
      </c>
      <c r="I49" s="193">
        <f t="shared" si="16"/>
        <v>0</v>
      </c>
      <c r="J49" s="420"/>
      <c r="K49" s="420"/>
      <c r="L49" s="190">
        <v>20</v>
      </c>
    </row>
    <row r="50" spans="1:12" ht="36" customHeight="1" x14ac:dyDescent="0.25">
      <c r="A50" s="421"/>
      <c r="B50" s="420"/>
      <c r="C50" s="190" t="s">
        <v>309</v>
      </c>
      <c r="D50" s="193">
        <f t="shared" ref="D50:D51" si="17">SUM(E50:I50)</f>
        <v>2312.4</v>
      </c>
      <c r="E50" s="193">
        <f t="shared" si="16"/>
        <v>0</v>
      </c>
      <c r="F50" s="193">
        <f t="shared" si="16"/>
        <v>2312.4</v>
      </c>
      <c r="G50" s="193">
        <f t="shared" si="16"/>
        <v>0</v>
      </c>
      <c r="H50" s="193">
        <f t="shared" si="16"/>
        <v>0</v>
      </c>
      <c r="I50" s="193">
        <f t="shared" si="16"/>
        <v>0</v>
      </c>
      <c r="J50" s="420"/>
      <c r="K50" s="420"/>
      <c r="L50" s="190">
        <v>20</v>
      </c>
    </row>
    <row r="51" spans="1:12" ht="34.5" customHeight="1" x14ac:dyDescent="0.25">
      <c r="A51" s="421"/>
      <c r="B51" s="420"/>
      <c r="C51" s="190" t="s">
        <v>310</v>
      </c>
      <c r="D51" s="193">
        <f t="shared" si="17"/>
        <v>2312.4</v>
      </c>
      <c r="E51" s="193">
        <f t="shared" si="16"/>
        <v>0</v>
      </c>
      <c r="F51" s="193">
        <f t="shared" si="16"/>
        <v>2312.4</v>
      </c>
      <c r="G51" s="193">
        <f t="shared" si="16"/>
        <v>0</v>
      </c>
      <c r="H51" s="193">
        <f t="shared" si="16"/>
        <v>0</v>
      </c>
      <c r="I51" s="193">
        <f t="shared" si="16"/>
        <v>0</v>
      </c>
      <c r="J51" s="420"/>
      <c r="K51" s="420"/>
      <c r="L51" s="190">
        <v>20</v>
      </c>
    </row>
    <row r="52" spans="1:12" ht="20.100000000000001" customHeight="1" x14ac:dyDescent="0.25">
      <c r="A52" s="421" t="s">
        <v>81</v>
      </c>
      <c r="B52" s="420" t="s">
        <v>84</v>
      </c>
      <c r="C52" s="191" t="s">
        <v>307</v>
      </c>
      <c r="D52" s="57">
        <f>SUM(D53:D59)</f>
        <v>37895.1</v>
      </c>
      <c r="E52" s="57">
        <f>E53+E54+E55+E56+E57+E58+E59</f>
        <v>0</v>
      </c>
      <c r="F52" s="57">
        <f t="shared" ref="F52" si="18">SUM(F53:F59)</f>
        <v>37895.1</v>
      </c>
      <c r="G52" s="57">
        <f>G53+G54+G55+G56+G57+G58+G59</f>
        <v>0</v>
      </c>
      <c r="H52" s="57">
        <v>0</v>
      </c>
      <c r="I52" s="57">
        <v>0</v>
      </c>
      <c r="J52" s="420" t="s">
        <v>443</v>
      </c>
      <c r="K52" s="420" t="s">
        <v>83</v>
      </c>
      <c r="L52" s="191">
        <v>140</v>
      </c>
    </row>
    <row r="53" spans="1:12" ht="20.100000000000001" customHeight="1" x14ac:dyDescent="0.25">
      <c r="A53" s="421"/>
      <c r="B53" s="420"/>
      <c r="C53" s="190" t="s">
        <v>66</v>
      </c>
      <c r="D53" s="193">
        <f t="shared" ref="D53:D56" si="19">SUM(E53:I53)</f>
        <v>37895.1</v>
      </c>
      <c r="E53" s="193">
        <v>0</v>
      </c>
      <c r="F53" s="193">
        <f>39765.9-1870.8</f>
        <v>37895.1</v>
      </c>
      <c r="G53" s="193">
        <v>0</v>
      </c>
      <c r="H53" s="193">
        <v>0</v>
      </c>
      <c r="I53" s="193">
        <v>0</v>
      </c>
      <c r="J53" s="420"/>
      <c r="K53" s="420"/>
      <c r="L53" s="190">
        <v>20</v>
      </c>
    </row>
    <row r="54" spans="1:12" ht="20.100000000000001" customHeight="1" x14ac:dyDescent="0.25">
      <c r="A54" s="421"/>
      <c r="B54" s="420"/>
      <c r="C54" s="190" t="s">
        <v>70</v>
      </c>
      <c r="D54" s="193">
        <f t="shared" si="19"/>
        <v>0</v>
      </c>
      <c r="E54" s="193">
        <v>0</v>
      </c>
      <c r="F54" s="193">
        <v>0</v>
      </c>
      <c r="G54" s="193">
        <v>0</v>
      </c>
      <c r="H54" s="193">
        <v>0</v>
      </c>
      <c r="I54" s="193">
        <v>0</v>
      </c>
      <c r="J54" s="420"/>
      <c r="K54" s="420"/>
      <c r="L54" s="190">
        <v>20</v>
      </c>
    </row>
    <row r="55" spans="1:12" ht="20.100000000000001" customHeight="1" x14ac:dyDescent="0.25">
      <c r="A55" s="421"/>
      <c r="B55" s="420"/>
      <c r="C55" s="190" t="s">
        <v>297</v>
      </c>
      <c r="D55" s="193">
        <f>SUM(E55:I55)</f>
        <v>0</v>
      </c>
      <c r="E55" s="193">
        <v>0</v>
      </c>
      <c r="F55" s="193">
        <v>0</v>
      </c>
      <c r="G55" s="193">
        <v>0</v>
      </c>
      <c r="H55" s="193">
        <v>0</v>
      </c>
      <c r="I55" s="193">
        <v>0</v>
      </c>
      <c r="J55" s="420"/>
      <c r="K55" s="420"/>
      <c r="L55" s="190">
        <v>20</v>
      </c>
    </row>
    <row r="56" spans="1:12" ht="20.100000000000001" customHeight="1" x14ac:dyDescent="0.25">
      <c r="A56" s="421"/>
      <c r="B56" s="420"/>
      <c r="C56" s="190" t="s">
        <v>298</v>
      </c>
      <c r="D56" s="193">
        <f t="shared" si="19"/>
        <v>0</v>
      </c>
      <c r="E56" s="193">
        <v>0</v>
      </c>
      <c r="F56" s="193">
        <v>0</v>
      </c>
      <c r="G56" s="193">
        <v>0</v>
      </c>
      <c r="H56" s="193">
        <v>0</v>
      </c>
      <c r="I56" s="193">
        <v>0</v>
      </c>
      <c r="J56" s="420"/>
      <c r="K56" s="420"/>
      <c r="L56" s="190">
        <v>20</v>
      </c>
    </row>
    <row r="57" spans="1:12" ht="20.100000000000001" customHeight="1" x14ac:dyDescent="0.25">
      <c r="A57" s="421"/>
      <c r="B57" s="420"/>
      <c r="C57" s="191" t="s">
        <v>308</v>
      </c>
      <c r="D57" s="57">
        <f>SUM(E57:I57)</f>
        <v>0</v>
      </c>
      <c r="E57" s="57">
        <v>0</v>
      </c>
      <c r="F57" s="57">
        <v>0</v>
      </c>
      <c r="G57" s="57">
        <v>0</v>
      </c>
      <c r="H57" s="57">
        <v>0</v>
      </c>
      <c r="I57" s="57">
        <v>0</v>
      </c>
      <c r="J57" s="420"/>
      <c r="K57" s="420"/>
      <c r="L57" s="190">
        <v>20</v>
      </c>
    </row>
    <row r="58" spans="1:12" ht="35.25" customHeight="1" x14ac:dyDescent="0.25">
      <c r="A58" s="421"/>
      <c r="B58" s="420"/>
      <c r="C58" s="190" t="s">
        <v>309</v>
      </c>
      <c r="D58" s="57">
        <f t="shared" ref="D58:D59" si="20">SUM(E58:I58)</f>
        <v>0</v>
      </c>
      <c r="E58" s="193">
        <v>0</v>
      </c>
      <c r="F58" s="193">
        <v>0</v>
      </c>
      <c r="G58" s="193">
        <v>0</v>
      </c>
      <c r="H58" s="193">
        <v>0</v>
      </c>
      <c r="I58" s="193">
        <v>0</v>
      </c>
      <c r="J58" s="420"/>
      <c r="K58" s="420"/>
      <c r="L58" s="190">
        <v>20</v>
      </c>
    </row>
    <row r="59" spans="1:12" ht="47.25" customHeight="1" x14ac:dyDescent="0.25">
      <c r="A59" s="421"/>
      <c r="B59" s="420"/>
      <c r="C59" s="190" t="s">
        <v>310</v>
      </c>
      <c r="D59" s="57">
        <f t="shared" si="20"/>
        <v>0</v>
      </c>
      <c r="E59" s="193">
        <v>0</v>
      </c>
      <c r="F59" s="193">
        <v>0</v>
      </c>
      <c r="G59" s="193">
        <v>0</v>
      </c>
      <c r="H59" s="193">
        <v>0</v>
      </c>
      <c r="I59" s="193">
        <v>0</v>
      </c>
      <c r="J59" s="420"/>
      <c r="K59" s="420"/>
      <c r="L59" s="190">
        <v>20</v>
      </c>
    </row>
    <row r="60" spans="1:12" ht="20.100000000000001" customHeight="1" x14ac:dyDescent="0.25">
      <c r="A60" s="421" t="s">
        <v>115</v>
      </c>
      <c r="B60" s="420" t="s">
        <v>85</v>
      </c>
      <c r="C60" s="191" t="s">
        <v>307</v>
      </c>
      <c r="D60" s="57">
        <f>SUM(D61:D67)</f>
        <v>16020.399999999998</v>
      </c>
      <c r="E60" s="57">
        <f>E61+E62+E63+E64+E65+E66+E67</f>
        <v>0</v>
      </c>
      <c r="F60" s="57">
        <f t="shared" ref="F60" si="21">SUM(F61:F67)</f>
        <v>16020.399999999998</v>
      </c>
      <c r="G60" s="57">
        <f>G61+G62+G63+G64+G65+G66+G67</f>
        <v>0</v>
      </c>
      <c r="H60" s="57">
        <f>H61+H62+H63+H64+H65+H66+H67</f>
        <v>0</v>
      </c>
      <c r="I60" s="57">
        <f>I61+I62+I63+I64+I65+I66+I67</f>
        <v>0</v>
      </c>
      <c r="J60" s="420" t="s">
        <v>444</v>
      </c>
      <c r="K60" s="420" t="s">
        <v>83</v>
      </c>
      <c r="L60" s="191">
        <v>140</v>
      </c>
    </row>
    <row r="61" spans="1:12" ht="20.100000000000001" customHeight="1" x14ac:dyDescent="0.25">
      <c r="A61" s="421"/>
      <c r="B61" s="420"/>
      <c r="C61" s="190" t="s">
        <v>66</v>
      </c>
      <c r="D61" s="193">
        <f t="shared" ref="D61:D65" si="22">SUM(E61:I61)</f>
        <v>2146</v>
      </c>
      <c r="E61" s="193">
        <v>0</v>
      </c>
      <c r="F61" s="193">
        <v>2146</v>
      </c>
      <c r="G61" s="193">
        <v>0</v>
      </c>
      <c r="H61" s="193">
        <v>0</v>
      </c>
      <c r="I61" s="193">
        <v>0</v>
      </c>
      <c r="J61" s="420"/>
      <c r="K61" s="420"/>
      <c r="L61" s="190">
        <v>20</v>
      </c>
    </row>
    <row r="62" spans="1:12" ht="20.100000000000001" customHeight="1" x14ac:dyDescent="0.25">
      <c r="A62" s="421"/>
      <c r="B62" s="420"/>
      <c r="C62" s="190" t="s">
        <v>70</v>
      </c>
      <c r="D62" s="193">
        <f t="shared" si="22"/>
        <v>2312.4</v>
      </c>
      <c r="E62" s="193">
        <v>0</v>
      </c>
      <c r="F62" s="193">
        <v>2312.4</v>
      </c>
      <c r="G62" s="193">
        <v>0</v>
      </c>
      <c r="H62" s="193">
        <v>0</v>
      </c>
      <c r="I62" s="193">
        <v>0</v>
      </c>
      <c r="J62" s="420"/>
      <c r="K62" s="420"/>
      <c r="L62" s="190">
        <v>20</v>
      </c>
    </row>
    <row r="63" spans="1:12" ht="20.100000000000001" customHeight="1" x14ac:dyDescent="0.25">
      <c r="A63" s="421"/>
      <c r="B63" s="420"/>
      <c r="C63" s="190" t="s">
        <v>297</v>
      </c>
      <c r="D63" s="193">
        <f t="shared" si="22"/>
        <v>2312.4</v>
      </c>
      <c r="E63" s="193">
        <v>0</v>
      </c>
      <c r="F63" s="193">
        <v>2312.4</v>
      </c>
      <c r="G63" s="193">
        <v>0</v>
      </c>
      <c r="H63" s="193">
        <v>0</v>
      </c>
      <c r="I63" s="193">
        <v>0</v>
      </c>
      <c r="J63" s="420"/>
      <c r="K63" s="420"/>
      <c r="L63" s="190">
        <v>20</v>
      </c>
    </row>
    <row r="64" spans="1:12" ht="20.100000000000001" customHeight="1" x14ac:dyDescent="0.25">
      <c r="A64" s="421"/>
      <c r="B64" s="420"/>
      <c r="C64" s="190" t="s">
        <v>298</v>
      </c>
      <c r="D64" s="193">
        <f t="shared" si="22"/>
        <v>2312.4</v>
      </c>
      <c r="E64" s="193">
        <v>0</v>
      </c>
      <c r="F64" s="193">
        <v>2312.4</v>
      </c>
      <c r="G64" s="193">
        <v>0</v>
      </c>
      <c r="H64" s="193">
        <v>0</v>
      </c>
      <c r="I64" s="193">
        <v>0</v>
      </c>
      <c r="J64" s="420"/>
      <c r="K64" s="420"/>
      <c r="L64" s="190">
        <v>20</v>
      </c>
    </row>
    <row r="65" spans="1:12" s="152" customFormat="1" ht="20.100000000000001" customHeight="1" x14ac:dyDescent="0.25">
      <c r="A65" s="421"/>
      <c r="B65" s="420"/>
      <c r="C65" s="190" t="s">
        <v>308</v>
      </c>
      <c r="D65" s="193">
        <f t="shared" si="22"/>
        <v>2312.4</v>
      </c>
      <c r="E65" s="193">
        <v>0</v>
      </c>
      <c r="F65" s="193">
        <v>2312.4</v>
      </c>
      <c r="G65" s="193">
        <v>0</v>
      </c>
      <c r="H65" s="193">
        <v>0</v>
      </c>
      <c r="I65" s="193">
        <v>0</v>
      </c>
      <c r="J65" s="420"/>
      <c r="K65" s="420"/>
      <c r="L65" s="190">
        <v>20</v>
      </c>
    </row>
    <row r="66" spans="1:12" s="152" customFormat="1" ht="33" customHeight="1" x14ac:dyDescent="0.25">
      <c r="A66" s="421"/>
      <c r="B66" s="420"/>
      <c r="C66" s="190" t="s">
        <v>309</v>
      </c>
      <c r="D66" s="193">
        <f t="shared" ref="D66:D67" si="23">SUM(E66:I66)</f>
        <v>2312.4</v>
      </c>
      <c r="E66" s="193">
        <v>0</v>
      </c>
      <c r="F66" s="193">
        <v>2312.4</v>
      </c>
      <c r="G66" s="193">
        <v>0</v>
      </c>
      <c r="H66" s="193">
        <v>0</v>
      </c>
      <c r="I66" s="193">
        <v>0</v>
      </c>
      <c r="J66" s="420"/>
      <c r="K66" s="420"/>
      <c r="L66" s="190">
        <v>20</v>
      </c>
    </row>
    <row r="67" spans="1:12" ht="36.75" customHeight="1" x14ac:dyDescent="0.25">
      <c r="A67" s="421"/>
      <c r="B67" s="420"/>
      <c r="C67" s="190" t="s">
        <v>310</v>
      </c>
      <c r="D67" s="193">
        <f t="shared" si="23"/>
        <v>2312.4</v>
      </c>
      <c r="E67" s="193">
        <v>0</v>
      </c>
      <c r="F67" s="193">
        <v>2312.4</v>
      </c>
      <c r="G67" s="193">
        <v>0</v>
      </c>
      <c r="H67" s="193">
        <v>0</v>
      </c>
      <c r="I67" s="193">
        <v>0</v>
      </c>
      <c r="J67" s="420"/>
      <c r="K67" s="420"/>
      <c r="L67" s="190">
        <v>20</v>
      </c>
    </row>
    <row r="68" spans="1:12" ht="30" customHeight="1" x14ac:dyDescent="0.25">
      <c r="A68" s="430" t="s">
        <v>27</v>
      </c>
      <c r="B68" s="431"/>
      <c r="C68" s="431"/>
      <c r="D68" s="431"/>
      <c r="E68" s="431"/>
      <c r="F68" s="431"/>
      <c r="G68" s="431"/>
      <c r="H68" s="431"/>
      <c r="I68" s="431"/>
      <c r="J68" s="431"/>
      <c r="K68" s="431"/>
      <c r="L68" s="432"/>
    </row>
    <row r="69" spans="1:12" ht="20.100000000000001" customHeight="1" x14ac:dyDescent="0.25">
      <c r="A69" s="421" t="s">
        <v>318</v>
      </c>
      <c r="B69" s="420" t="s">
        <v>87</v>
      </c>
      <c r="C69" s="191" t="s">
        <v>307</v>
      </c>
      <c r="D69" s="57">
        <f>SUM(D70:D76)</f>
        <v>16154.6</v>
      </c>
      <c r="E69" s="57">
        <f t="shared" ref="E69:I69" si="24">SUM(E70:E76)</f>
        <v>651.5</v>
      </c>
      <c r="F69" s="57">
        <f t="shared" si="24"/>
        <v>133.4</v>
      </c>
      <c r="G69" s="57">
        <f>SUM(G70:G76)</f>
        <v>15369.7</v>
      </c>
      <c r="H69" s="57">
        <f t="shared" si="24"/>
        <v>0</v>
      </c>
      <c r="I69" s="57">
        <f t="shared" si="24"/>
        <v>0</v>
      </c>
      <c r="J69" s="314" t="s">
        <v>705</v>
      </c>
      <c r="K69" s="420" t="s">
        <v>573</v>
      </c>
      <c r="L69" s="57">
        <f>G70+G143+G160</f>
        <v>87440.971439999994</v>
      </c>
    </row>
    <row r="70" spans="1:12" ht="20.100000000000001" customHeight="1" x14ac:dyDescent="0.25">
      <c r="A70" s="421"/>
      <c r="B70" s="420"/>
      <c r="C70" s="191" t="s">
        <v>66</v>
      </c>
      <c r="D70" s="57">
        <f t="shared" ref="D70:I76" si="25">D78+D126+D134</f>
        <v>5024.6000000000004</v>
      </c>
      <c r="E70" s="57">
        <f t="shared" si="25"/>
        <v>651.5</v>
      </c>
      <c r="F70" s="57">
        <f t="shared" si="25"/>
        <v>133.4</v>
      </c>
      <c r="G70" s="57">
        <f t="shared" si="25"/>
        <v>4239.7</v>
      </c>
      <c r="H70" s="57">
        <f t="shared" si="25"/>
        <v>0</v>
      </c>
      <c r="I70" s="57">
        <f t="shared" si="25"/>
        <v>0</v>
      </c>
      <c r="J70" s="315"/>
      <c r="K70" s="420"/>
      <c r="L70" s="190">
        <v>13500</v>
      </c>
    </row>
    <row r="71" spans="1:12" ht="20.100000000000001" customHeight="1" x14ac:dyDescent="0.25">
      <c r="A71" s="421"/>
      <c r="B71" s="420"/>
      <c r="C71" s="190" t="s">
        <v>70</v>
      </c>
      <c r="D71" s="193">
        <f t="shared" si="25"/>
        <v>1855</v>
      </c>
      <c r="E71" s="193">
        <f t="shared" si="25"/>
        <v>0</v>
      </c>
      <c r="F71" s="193">
        <f t="shared" si="25"/>
        <v>0</v>
      </c>
      <c r="G71" s="193">
        <f t="shared" si="25"/>
        <v>1855</v>
      </c>
      <c r="H71" s="193">
        <f t="shared" si="25"/>
        <v>0</v>
      </c>
      <c r="I71" s="193">
        <f t="shared" si="25"/>
        <v>0</v>
      </c>
      <c r="J71" s="315"/>
      <c r="K71" s="420"/>
      <c r="L71" s="153">
        <v>13500</v>
      </c>
    </row>
    <row r="72" spans="1:12" ht="20.100000000000001" customHeight="1" x14ac:dyDescent="0.25">
      <c r="A72" s="421"/>
      <c r="B72" s="420"/>
      <c r="C72" s="190" t="s">
        <v>297</v>
      </c>
      <c r="D72" s="193">
        <f t="shared" si="25"/>
        <v>1855</v>
      </c>
      <c r="E72" s="193">
        <f t="shared" si="25"/>
        <v>0</v>
      </c>
      <c r="F72" s="193">
        <f t="shared" si="25"/>
        <v>0</v>
      </c>
      <c r="G72" s="193">
        <f t="shared" si="25"/>
        <v>1855</v>
      </c>
      <c r="H72" s="193">
        <f t="shared" si="25"/>
        <v>0</v>
      </c>
      <c r="I72" s="193">
        <f t="shared" si="25"/>
        <v>0</v>
      </c>
      <c r="J72" s="315"/>
      <c r="K72" s="420"/>
      <c r="L72" s="153">
        <v>13500</v>
      </c>
    </row>
    <row r="73" spans="1:12" ht="20.100000000000001" customHeight="1" x14ac:dyDescent="0.25">
      <c r="A73" s="421"/>
      <c r="B73" s="420"/>
      <c r="C73" s="190" t="s">
        <v>298</v>
      </c>
      <c r="D73" s="193">
        <f t="shared" si="25"/>
        <v>1855</v>
      </c>
      <c r="E73" s="193">
        <f t="shared" si="25"/>
        <v>0</v>
      </c>
      <c r="F73" s="193">
        <f t="shared" si="25"/>
        <v>0</v>
      </c>
      <c r="G73" s="193">
        <f t="shared" si="25"/>
        <v>1855</v>
      </c>
      <c r="H73" s="193">
        <f t="shared" si="25"/>
        <v>0</v>
      </c>
      <c r="I73" s="193">
        <f t="shared" si="25"/>
        <v>0</v>
      </c>
      <c r="J73" s="315"/>
      <c r="K73" s="420"/>
      <c r="L73" s="153">
        <v>13000</v>
      </c>
    </row>
    <row r="74" spans="1:12" ht="20.100000000000001" customHeight="1" x14ac:dyDescent="0.25">
      <c r="A74" s="421"/>
      <c r="B74" s="420"/>
      <c r="C74" s="190" t="s">
        <v>308</v>
      </c>
      <c r="D74" s="193">
        <f t="shared" si="25"/>
        <v>1855</v>
      </c>
      <c r="E74" s="193">
        <f t="shared" si="25"/>
        <v>0</v>
      </c>
      <c r="F74" s="193">
        <f t="shared" si="25"/>
        <v>0</v>
      </c>
      <c r="G74" s="193">
        <f t="shared" si="25"/>
        <v>1855</v>
      </c>
      <c r="H74" s="193">
        <f t="shared" si="25"/>
        <v>0</v>
      </c>
      <c r="I74" s="193">
        <f t="shared" si="25"/>
        <v>0</v>
      </c>
      <c r="J74" s="315"/>
      <c r="K74" s="420"/>
      <c r="L74" s="153">
        <v>13500</v>
      </c>
    </row>
    <row r="75" spans="1:12" ht="33" customHeight="1" x14ac:dyDescent="0.25">
      <c r="A75" s="421"/>
      <c r="B75" s="420"/>
      <c r="C75" s="190" t="s">
        <v>309</v>
      </c>
      <c r="D75" s="193">
        <f t="shared" si="25"/>
        <v>1855</v>
      </c>
      <c r="E75" s="193">
        <f t="shared" si="25"/>
        <v>0</v>
      </c>
      <c r="F75" s="193">
        <f t="shared" si="25"/>
        <v>0</v>
      </c>
      <c r="G75" s="193">
        <f t="shared" si="25"/>
        <v>1855</v>
      </c>
      <c r="H75" s="193">
        <f t="shared" si="25"/>
        <v>0</v>
      </c>
      <c r="I75" s="193">
        <f t="shared" si="25"/>
        <v>0</v>
      </c>
      <c r="J75" s="315"/>
      <c r="K75" s="420"/>
      <c r="L75" s="153">
        <v>13500</v>
      </c>
    </row>
    <row r="76" spans="1:12" ht="46.5" customHeight="1" x14ac:dyDescent="0.25">
      <c r="A76" s="421"/>
      <c r="B76" s="420"/>
      <c r="C76" s="190" t="s">
        <v>310</v>
      </c>
      <c r="D76" s="193">
        <f t="shared" si="25"/>
        <v>1855</v>
      </c>
      <c r="E76" s="193">
        <f t="shared" si="25"/>
        <v>0</v>
      </c>
      <c r="F76" s="193">
        <f t="shared" si="25"/>
        <v>0</v>
      </c>
      <c r="G76" s="193">
        <f t="shared" si="25"/>
        <v>1855</v>
      </c>
      <c r="H76" s="193">
        <f t="shared" si="25"/>
        <v>0</v>
      </c>
      <c r="I76" s="193">
        <f t="shared" si="25"/>
        <v>0</v>
      </c>
      <c r="J76" s="316"/>
      <c r="K76" s="420"/>
      <c r="L76" s="153">
        <v>13500</v>
      </c>
    </row>
    <row r="77" spans="1:12" ht="20.100000000000001" customHeight="1" x14ac:dyDescent="0.25">
      <c r="A77" s="421" t="s">
        <v>28</v>
      </c>
      <c r="B77" s="425" t="s">
        <v>184</v>
      </c>
      <c r="C77" s="191" t="s">
        <v>307</v>
      </c>
      <c r="D77" s="57">
        <f>SUM(D78:D84)</f>
        <v>12520</v>
      </c>
      <c r="E77" s="57">
        <f t="shared" ref="E77" si="26">E78+E79+E80+E81+E82+E83+E84</f>
        <v>0</v>
      </c>
      <c r="F77" s="57">
        <f t="shared" ref="F77" si="27">F78+F79+F80+F81+F82+F83+F84</f>
        <v>0</v>
      </c>
      <c r="G77" s="57">
        <f t="shared" ref="G77" si="28">SUM(G78:G84)</f>
        <v>12520</v>
      </c>
      <c r="H77" s="57">
        <f t="shared" ref="H77:I77" si="29">H78+H79+H80+H81+H82+H83+H84</f>
        <v>0</v>
      </c>
      <c r="I77" s="57">
        <f t="shared" si="29"/>
        <v>0</v>
      </c>
      <c r="J77" s="314" t="s">
        <v>705</v>
      </c>
      <c r="K77" s="420" t="s">
        <v>86</v>
      </c>
      <c r="L77" s="191">
        <v>67610.2</v>
      </c>
    </row>
    <row r="78" spans="1:12" ht="20.100000000000001" customHeight="1" x14ac:dyDescent="0.25">
      <c r="A78" s="421"/>
      <c r="B78" s="426"/>
      <c r="C78" s="190" t="s">
        <v>66</v>
      </c>
      <c r="D78" s="193">
        <f t="shared" ref="D78:D80" si="30">SUM(E78:I78)</f>
        <v>1390</v>
      </c>
      <c r="E78" s="193">
        <f>E86+E94+E102+E110+E118</f>
        <v>0</v>
      </c>
      <c r="F78" s="193">
        <f t="shared" ref="F78:I78" si="31">F86+F94+F102+F110+F118</f>
        <v>0</v>
      </c>
      <c r="G78" s="193">
        <f t="shared" si="31"/>
        <v>1390</v>
      </c>
      <c r="H78" s="193">
        <f t="shared" si="31"/>
        <v>0</v>
      </c>
      <c r="I78" s="193">
        <f t="shared" si="31"/>
        <v>0</v>
      </c>
      <c r="J78" s="315"/>
      <c r="K78" s="420"/>
      <c r="L78" s="153">
        <v>13500</v>
      </c>
    </row>
    <row r="79" spans="1:12" ht="19.5" customHeight="1" x14ac:dyDescent="0.25">
      <c r="A79" s="421"/>
      <c r="B79" s="426"/>
      <c r="C79" s="190" t="s">
        <v>70</v>
      </c>
      <c r="D79" s="193">
        <f t="shared" si="30"/>
        <v>1855</v>
      </c>
      <c r="E79" s="193">
        <f t="shared" ref="E79:I84" si="32">E87+E95+E103+E111+E119</f>
        <v>0</v>
      </c>
      <c r="F79" s="193">
        <f t="shared" si="32"/>
        <v>0</v>
      </c>
      <c r="G79" s="193">
        <v>1855</v>
      </c>
      <c r="H79" s="193">
        <f t="shared" si="32"/>
        <v>0</v>
      </c>
      <c r="I79" s="193">
        <f t="shared" si="32"/>
        <v>0</v>
      </c>
      <c r="J79" s="315"/>
      <c r="K79" s="420"/>
      <c r="L79" s="153">
        <v>13500</v>
      </c>
    </row>
    <row r="80" spans="1:12" ht="30.75" customHeight="1" x14ac:dyDescent="0.25">
      <c r="A80" s="421"/>
      <c r="B80" s="426"/>
      <c r="C80" s="190" t="s">
        <v>297</v>
      </c>
      <c r="D80" s="193">
        <f t="shared" si="30"/>
        <v>1855</v>
      </c>
      <c r="E80" s="193">
        <f t="shared" si="32"/>
        <v>0</v>
      </c>
      <c r="F80" s="193">
        <f t="shared" si="32"/>
        <v>0</v>
      </c>
      <c r="G80" s="193">
        <v>1855</v>
      </c>
      <c r="H80" s="193">
        <f t="shared" si="32"/>
        <v>0</v>
      </c>
      <c r="I80" s="193">
        <f t="shared" si="32"/>
        <v>0</v>
      </c>
      <c r="J80" s="315"/>
      <c r="K80" s="420"/>
      <c r="L80" s="153">
        <v>13500</v>
      </c>
    </row>
    <row r="81" spans="1:13" ht="28.5" customHeight="1" x14ac:dyDescent="0.25">
      <c r="A81" s="421"/>
      <c r="B81" s="426"/>
      <c r="C81" s="190" t="s">
        <v>298</v>
      </c>
      <c r="D81" s="193">
        <f>SUM(E81:I81)</f>
        <v>1855</v>
      </c>
      <c r="E81" s="193">
        <f t="shared" si="32"/>
        <v>0</v>
      </c>
      <c r="F81" s="193">
        <f t="shared" si="32"/>
        <v>0</v>
      </c>
      <c r="G81" s="193">
        <v>1855</v>
      </c>
      <c r="H81" s="193">
        <f t="shared" si="32"/>
        <v>0</v>
      </c>
      <c r="I81" s="193">
        <f t="shared" si="32"/>
        <v>0</v>
      </c>
      <c r="J81" s="315"/>
      <c r="K81" s="420"/>
      <c r="L81" s="153">
        <f>L89+L97+L105+L113+L121</f>
        <v>11200</v>
      </c>
    </row>
    <row r="82" spans="1:13" ht="29.25" customHeight="1" x14ac:dyDescent="0.25">
      <c r="A82" s="421"/>
      <c r="B82" s="426"/>
      <c r="C82" s="190" t="s">
        <v>308</v>
      </c>
      <c r="D82" s="193">
        <f>SUM(E82:I82)</f>
        <v>1855</v>
      </c>
      <c r="E82" s="193">
        <f t="shared" si="32"/>
        <v>0</v>
      </c>
      <c r="F82" s="193">
        <f t="shared" si="32"/>
        <v>0</v>
      </c>
      <c r="G82" s="193">
        <v>1855</v>
      </c>
      <c r="H82" s="193">
        <f t="shared" si="32"/>
        <v>0</v>
      </c>
      <c r="I82" s="193">
        <f t="shared" si="32"/>
        <v>0</v>
      </c>
      <c r="J82" s="315"/>
      <c r="K82" s="420"/>
      <c r="L82" s="153">
        <f t="shared" ref="L82:L84" si="33">L90+L98+L106+L114+L122</f>
        <v>11200</v>
      </c>
    </row>
    <row r="83" spans="1:13" ht="33" customHeight="1" x14ac:dyDescent="0.25">
      <c r="A83" s="421"/>
      <c r="B83" s="426"/>
      <c r="C83" s="190" t="s">
        <v>309</v>
      </c>
      <c r="D83" s="193">
        <f t="shared" ref="D83:D84" si="34">SUM(E83:I83)</f>
        <v>1855</v>
      </c>
      <c r="E83" s="193">
        <f t="shared" si="32"/>
        <v>0</v>
      </c>
      <c r="F83" s="193">
        <f t="shared" si="32"/>
        <v>0</v>
      </c>
      <c r="G83" s="193">
        <v>1855</v>
      </c>
      <c r="H83" s="193">
        <f t="shared" si="32"/>
        <v>0</v>
      </c>
      <c r="I83" s="193">
        <f t="shared" si="32"/>
        <v>0</v>
      </c>
      <c r="J83" s="315"/>
      <c r="K83" s="420"/>
      <c r="L83" s="153">
        <f t="shared" si="33"/>
        <v>11200</v>
      </c>
    </row>
    <row r="84" spans="1:13" ht="33" customHeight="1" x14ac:dyDescent="0.25">
      <c r="A84" s="421"/>
      <c r="B84" s="427"/>
      <c r="C84" s="190" t="s">
        <v>310</v>
      </c>
      <c r="D84" s="193">
        <f t="shared" si="34"/>
        <v>1855</v>
      </c>
      <c r="E84" s="193">
        <f t="shared" si="32"/>
        <v>0</v>
      </c>
      <c r="F84" s="193">
        <f t="shared" si="32"/>
        <v>0</v>
      </c>
      <c r="G84" s="193">
        <v>1855</v>
      </c>
      <c r="H84" s="193">
        <f t="shared" si="32"/>
        <v>0</v>
      </c>
      <c r="I84" s="193">
        <f t="shared" si="32"/>
        <v>0</v>
      </c>
      <c r="J84" s="316"/>
      <c r="K84" s="420"/>
      <c r="L84" s="153">
        <f t="shared" si="33"/>
        <v>11200</v>
      </c>
    </row>
    <row r="85" spans="1:13" s="155" customFormat="1" ht="20.100000000000001" customHeight="1" x14ac:dyDescent="0.25">
      <c r="A85" s="421" t="s">
        <v>29</v>
      </c>
      <c r="B85" s="420" t="s">
        <v>185</v>
      </c>
      <c r="C85" s="191" t="s">
        <v>307</v>
      </c>
      <c r="D85" s="57">
        <f>SUM(D86:D92)</f>
        <v>350</v>
      </c>
      <c r="E85" s="57">
        <f t="shared" ref="E85" si="35">E86+E87+E88+E89+E90+E91+E92</f>
        <v>0</v>
      </c>
      <c r="F85" s="57">
        <f t="shared" ref="F85" si="36">F86+F87+F88+F89+F90+F91+F92</f>
        <v>0</v>
      </c>
      <c r="G85" s="57">
        <f t="shared" ref="G85" si="37">SUM(G86:G92)</f>
        <v>350</v>
      </c>
      <c r="H85" s="57">
        <f t="shared" ref="H85" si="38">H86+H87+H88+H89+H90+H91+H92</f>
        <v>0</v>
      </c>
      <c r="I85" s="57">
        <f t="shared" ref="I85" si="39">I86+I87+I88+I89+I90+I91+I92</f>
        <v>0</v>
      </c>
      <c r="J85" s="314" t="s">
        <v>705</v>
      </c>
      <c r="K85" s="420" t="s">
        <v>86</v>
      </c>
      <c r="L85" s="190">
        <v>2000</v>
      </c>
      <c r="M85" s="154"/>
    </row>
    <row r="86" spans="1:13" s="155" customFormat="1" ht="20.100000000000001" customHeight="1" x14ac:dyDescent="0.25">
      <c r="A86" s="421"/>
      <c r="B86" s="420"/>
      <c r="C86" s="190" t="s">
        <v>66</v>
      </c>
      <c r="D86" s="193">
        <f>SUM(E86:G86)</f>
        <v>0</v>
      </c>
      <c r="E86" s="193">
        <v>0</v>
      </c>
      <c r="F86" s="193">
        <v>0</v>
      </c>
      <c r="G86" s="193">
        <v>0</v>
      </c>
      <c r="H86" s="193">
        <v>0</v>
      </c>
      <c r="I86" s="193">
        <v>0</v>
      </c>
      <c r="J86" s="315"/>
      <c r="K86" s="420"/>
      <c r="L86" s="190">
        <v>0</v>
      </c>
      <c r="M86" s="154"/>
    </row>
    <row r="87" spans="1:13" s="155" customFormat="1" ht="20.100000000000001" customHeight="1" x14ac:dyDescent="0.25">
      <c r="A87" s="421"/>
      <c r="B87" s="420"/>
      <c r="C87" s="190" t="s">
        <v>70</v>
      </c>
      <c r="D87" s="193">
        <f t="shared" ref="D87:D91" si="40">SUM(E87:G87)</f>
        <v>350</v>
      </c>
      <c r="E87" s="193">
        <v>0</v>
      </c>
      <c r="F87" s="193">
        <v>0</v>
      </c>
      <c r="G87" s="193">
        <v>350</v>
      </c>
      <c r="H87" s="193">
        <v>0</v>
      </c>
      <c r="I87" s="193">
        <v>0</v>
      </c>
      <c r="J87" s="315"/>
      <c r="K87" s="420"/>
      <c r="L87" s="190">
        <v>2000</v>
      </c>
      <c r="M87" s="154"/>
    </row>
    <row r="88" spans="1:13" s="155" customFormat="1" ht="20.100000000000001" customHeight="1" x14ac:dyDescent="0.25">
      <c r="A88" s="421"/>
      <c r="B88" s="420"/>
      <c r="C88" s="190" t="s">
        <v>297</v>
      </c>
      <c r="D88" s="193">
        <f t="shared" si="40"/>
        <v>0</v>
      </c>
      <c r="E88" s="193">
        <v>0</v>
      </c>
      <c r="F88" s="193">
        <v>0</v>
      </c>
      <c r="G88" s="193">
        <v>0</v>
      </c>
      <c r="H88" s="193">
        <v>0</v>
      </c>
      <c r="I88" s="193">
        <v>0</v>
      </c>
      <c r="J88" s="315"/>
      <c r="K88" s="420"/>
      <c r="L88" s="190">
        <v>0</v>
      </c>
      <c r="M88" s="154"/>
    </row>
    <row r="89" spans="1:13" s="155" customFormat="1" ht="20.100000000000001" customHeight="1" x14ac:dyDescent="0.25">
      <c r="A89" s="421"/>
      <c r="B89" s="420"/>
      <c r="C89" s="190" t="s">
        <v>298</v>
      </c>
      <c r="D89" s="193">
        <f t="shared" si="40"/>
        <v>0</v>
      </c>
      <c r="E89" s="193">
        <v>0</v>
      </c>
      <c r="F89" s="193">
        <v>0</v>
      </c>
      <c r="G89" s="193">
        <v>0</v>
      </c>
      <c r="H89" s="193">
        <v>0</v>
      </c>
      <c r="I89" s="193">
        <v>0</v>
      </c>
      <c r="J89" s="315"/>
      <c r="K89" s="420"/>
      <c r="L89" s="190">
        <v>0</v>
      </c>
      <c r="M89" s="154"/>
    </row>
    <row r="90" spans="1:13" s="155" customFormat="1" ht="20.100000000000001" customHeight="1" x14ac:dyDescent="0.25">
      <c r="A90" s="421"/>
      <c r="B90" s="420"/>
      <c r="C90" s="190" t="s">
        <v>308</v>
      </c>
      <c r="D90" s="193">
        <f>SUM(E90:G90)</f>
        <v>0</v>
      </c>
      <c r="E90" s="193">
        <v>0</v>
      </c>
      <c r="F90" s="193">
        <v>0</v>
      </c>
      <c r="G90" s="193">
        <v>0</v>
      </c>
      <c r="H90" s="193">
        <v>0</v>
      </c>
      <c r="I90" s="193">
        <v>0</v>
      </c>
      <c r="J90" s="315"/>
      <c r="K90" s="420"/>
      <c r="L90" s="190">
        <v>0</v>
      </c>
      <c r="M90" s="154"/>
    </row>
    <row r="91" spans="1:13" s="155" customFormat="1" ht="30.75" customHeight="1" x14ac:dyDescent="0.25">
      <c r="A91" s="421"/>
      <c r="B91" s="420"/>
      <c r="C91" s="190" t="s">
        <v>309</v>
      </c>
      <c r="D91" s="193">
        <f t="shared" si="40"/>
        <v>0</v>
      </c>
      <c r="E91" s="193">
        <v>0</v>
      </c>
      <c r="F91" s="193">
        <v>0</v>
      </c>
      <c r="G91" s="193">
        <v>0</v>
      </c>
      <c r="H91" s="193">
        <v>0</v>
      </c>
      <c r="I91" s="193">
        <v>0</v>
      </c>
      <c r="J91" s="315"/>
      <c r="K91" s="420"/>
      <c r="L91" s="190">
        <v>0</v>
      </c>
      <c r="M91" s="154"/>
    </row>
    <row r="92" spans="1:13" s="155" customFormat="1" ht="30.75" customHeight="1" x14ac:dyDescent="0.25">
      <c r="A92" s="421"/>
      <c r="B92" s="420"/>
      <c r="C92" s="190" t="s">
        <v>310</v>
      </c>
      <c r="D92" s="193">
        <f>SUM(E92:G92)</f>
        <v>0</v>
      </c>
      <c r="E92" s="193">
        <v>0</v>
      </c>
      <c r="F92" s="193">
        <v>0</v>
      </c>
      <c r="G92" s="193">
        <v>0</v>
      </c>
      <c r="H92" s="193">
        <v>0</v>
      </c>
      <c r="I92" s="193">
        <v>0</v>
      </c>
      <c r="J92" s="316"/>
      <c r="K92" s="420"/>
      <c r="L92" s="190">
        <v>0</v>
      </c>
      <c r="M92" s="154"/>
    </row>
    <row r="93" spans="1:13" s="155" customFormat="1" ht="20.100000000000001" customHeight="1" x14ac:dyDescent="0.25">
      <c r="A93" s="421" t="s">
        <v>613</v>
      </c>
      <c r="B93" s="420" t="s">
        <v>186</v>
      </c>
      <c r="C93" s="191" t="s">
        <v>307</v>
      </c>
      <c r="D93" s="57">
        <f>SUM(D94:D100)</f>
        <v>1680</v>
      </c>
      <c r="E93" s="57">
        <f t="shared" ref="E93" si="41">E94+E95+E96+E97+E98+E99+E100</f>
        <v>0</v>
      </c>
      <c r="F93" s="57">
        <f t="shared" ref="F93" si="42">F94+F95+F96+F97+F98+F99+F100</f>
        <v>0</v>
      </c>
      <c r="G93" s="57">
        <f t="shared" ref="G93" si="43">SUM(G94:G100)</f>
        <v>1680</v>
      </c>
      <c r="H93" s="57">
        <f t="shared" ref="H93" si="44">H94+H95+H96+H97+H98+H99+H100</f>
        <v>0</v>
      </c>
      <c r="I93" s="57">
        <f t="shared" ref="I93" si="45">I94+I95+I96+I97+I98+I99+I100</f>
        <v>0</v>
      </c>
      <c r="J93" s="314" t="s">
        <v>705</v>
      </c>
      <c r="K93" s="420" t="s">
        <v>86</v>
      </c>
      <c r="L93" s="190">
        <v>12000</v>
      </c>
      <c r="M93" s="154"/>
    </row>
    <row r="94" spans="1:13" s="155" customFormat="1" ht="20.100000000000001" customHeight="1" x14ac:dyDescent="0.25">
      <c r="A94" s="421"/>
      <c r="B94" s="420"/>
      <c r="C94" s="190" t="s">
        <v>66</v>
      </c>
      <c r="D94" s="193">
        <f>SUM(E94:G94)</f>
        <v>0</v>
      </c>
      <c r="E94" s="193">
        <v>0</v>
      </c>
      <c r="F94" s="193">
        <v>0</v>
      </c>
      <c r="G94" s="193">
        <f>250-250</f>
        <v>0</v>
      </c>
      <c r="H94" s="193">
        <v>0</v>
      </c>
      <c r="I94" s="193">
        <v>0</v>
      </c>
      <c r="J94" s="315"/>
      <c r="K94" s="420"/>
      <c r="L94" s="190">
        <v>0</v>
      </c>
      <c r="M94" s="154"/>
    </row>
    <row r="95" spans="1:13" s="155" customFormat="1" ht="20.100000000000001" customHeight="1" x14ac:dyDescent="0.25">
      <c r="A95" s="421"/>
      <c r="B95" s="420"/>
      <c r="C95" s="190" t="s">
        <v>70</v>
      </c>
      <c r="D95" s="193">
        <f t="shared" ref="D95:D96" si="46">SUM(E95:G95)</f>
        <v>280</v>
      </c>
      <c r="E95" s="193">
        <v>0</v>
      </c>
      <c r="F95" s="193">
        <v>0</v>
      </c>
      <c r="G95" s="193">
        <v>280</v>
      </c>
      <c r="H95" s="193">
        <v>0</v>
      </c>
      <c r="I95" s="193">
        <v>0</v>
      </c>
      <c r="J95" s="315"/>
      <c r="K95" s="420"/>
      <c r="L95" s="190">
        <v>2000</v>
      </c>
      <c r="M95" s="154"/>
    </row>
    <row r="96" spans="1:13" s="155" customFormat="1" ht="20.100000000000001" customHeight="1" x14ac:dyDescent="0.25">
      <c r="A96" s="421"/>
      <c r="B96" s="420"/>
      <c r="C96" s="190" t="s">
        <v>297</v>
      </c>
      <c r="D96" s="193">
        <f t="shared" si="46"/>
        <v>280</v>
      </c>
      <c r="E96" s="193">
        <v>0</v>
      </c>
      <c r="F96" s="193">
        <v>0</v>
      </c>
      <c r="G96" s="193">
        <v>280</v>
      </c>
      <c r="H96" s="193">
        <v>0</v>
      </c>
      <c r="I96" s="193">
        <v>0</v>
      </c>
      <c r="J96" s="315"/>
      <c r="K96" s="420"/>
      <c r="L96" s="190">
        <v>2000</v>
      </c>
      <c r="M96" s="154"/>
    </row>
    <row r="97" spans="1:13" s="155" customFormat="1" ht="20.100000000000001" customHeight="1" x14ac:dyDescent="0.25">
      <c r="A97" s="421"/>
      <c r="B97" s="420"/>
      <c r="C97" s="190" t="s">
        <v>298</v>
      </c>
      <c r="D97" s="193">
        <f>SUM(F97:G97)</f>
        <v>280</v>
      </c>
      <c r="E97" s="193">
        <v>0</v>
      </c>
      <c r="F97" s="193">
        <v>0</v>
      </c>
      <c r="G97" s="193">
        <v>280</v>
      </c>
      <c r="H97" s="193">
        <v>0</v>
      </c>
      <c r="I97" s="193">
        <v>0</v>
      </c>
      <c r="J97" s="315"/>
      <c r="K97" s="420"/>
      <c r="L97" s="190">
        <v>2000</v>
      </c>
      <c r="M97" s="154"/>
    </row>
    <row r="98" spans="1:13" s="155" customFormat="1" ht="20.100000000000001" customHeight="1" x14ac:dyDescent="0.25">
      <c r="A98" s="421"/>
      <c r="B98" s="420"/>
      <c r="C98" s="190" t="s">
        <v>308</v>
      </c>
      <c r="D98" s="193">
        <f>SUM(F98:G98)</f>
        <v>280</v>
      </c>
      <c r="E98" s="193">
        <v>0</v>
      </c>
      <c r="F98" s="193">
        <v>0</v>
      </c>
      <c r="G98" s="193">
        <v>280</v>
      </c>
      <c r="H98" s="193">
        <v>0</v>
      </c>
      <c r="I98" s="193">
        <v>0</v>
      </c>
      <c r="J98" s="315"/>
      <c r="K98" s="420"/>
      <c r="L98" s="190">
        <v>2000</v>
      </c>
      <c r="M98" s="154"/>
    </row>
    <row r="99" spans="1:13" s="155" customFormat="1" ht="31.5" customHeight="1" x14ac:dyDescent="0.25">
      <c r="A99" s="421"/>
      <c r="B99" s="420"/>
      <c r="C99" s="190" t="s">
        <v>309</v>
      </c>
      <c r="D99" s="193">
        <f>SUM(F99:G99)</f>
        <v>280</v>
      </c>
      <c r="E99" s="193">
        <v>0</v>
      </c>
      <c r="F99" s="193">
        <v>0</v>
      </c>
      <c r="G99" s="193">
        <v>280</v>
      </c>
      <c r="H99" s="193">
        <v>0</v>
      </c>
      <c r="I99" s="193">
        <v>0</v>
      </c>
      <c r="J99" s="315"/>
      <c r="K99" s="420"/>
      <c r="L99" s="190">
        <v>2000</v>
      </c>
      <c r="M99" s="154"/>
    </row>
    <row r="100" spans="1:13" s="155" customFormat="1" ht="39" customHeight="1" x14ac:dyDescent="0.25">
      <c r="A100" s="421"/>
      <c r="B100" s="420"/>
      <c r="C100" s="190" t="s">
        <v>310</v>
      </c>
      <c r="D100" s="193">
        <f>SUM(F100:G100)</f>
        <v>280</v>
      </c>
      <c r="E100" s="193">
        <v>0</v>
      </c>
      <c r="F100" s="193">
        <v>0</v>
      </c>
      <c r="G100" s="193">
        <v>280</v>
      </c>
      <c r="H100" s="193">
        <v>0</v>
      </c>
      <c r="I100" s="193">
        <v>0</v>
      </c>
      <c r="J100" s="316"/>
      <c r="K100" s="420"/>
      <c r="L100" s="190">
        <v>2000</v>
      </c>
      <c r="M100" s="154"/>
    </row>
    <row r="101" spans="1:13" s="155" customFormat="1" ht="20.100000000000001" customHeight="1" x14ac:dyDescent="0.25">
      <c r="A101" s="421" t="s">
        <v>71</v>
      </c>
      <c r="B101" s="420" t="s">
        <v>187</v>
      </c>
      <c r="C101" s="191" t="s">
        <v>307</v>
      </c>
      <c r="D101" s="57">
        <f>SUM(D102:D108)</f>
        <v>3100</v>
      </c>
      <c r="E101" s="57">
        <f t="shared" ref="E101" si="47">E102+E103+E104+E105+E106+E107+E108</f>
        <v>0</v>
      </c>
      <c r="F101" s="57">
        <f t="shared" ref="F101" si="48">F102+F103+F104+F105+F106+F107+F108</f>
        <v>0</v>
      </c>
      <c r="G101" s="57">
        <f>SUM(G102:G108)</f>
        <v>3100</v>
      </c>
      <c r="H101" s="57">
        <f t="shared" ref="H101" si="49">H102+H103+H104+H105+H106+H107+H108</f>
        <v>0</v>
      </c>
      <c r="I101" s="57">
        <f t="shared" ref="I101" si="50">I102+I103+I104+I105+I106+I107+I108</f>
        <v>0</v>
      </c>
      <c r="J101" s="314" t="s">
        <v>446</v>
      </c>
      <c r="K101" s="420" t="s">
        <v>86</v>
      </c>
      <c r="L101" s="190">
        <v>22750</v>
      </c>
      <c r="M101" s="154"/>
    </row>
    <row r="102" spans="1:13" s="155" customFormat="1" ht="20.100000000000001" customHeight="1" x14ac:dyDescent="0.25">
      <c r="A102" s="421"/>
      <c r="B102" s="420"/>
      <c r="C102" s="190" t="s">
        <v>66</v>
      </c>
      <c r="D102" s="193">
        <f>SUM(E102:G102)</f>
        <v>100</v>
      </c>
      <c r="E102" s="193">
        <v>0</v>
      </c>
      <c r="F102" s="193">
        <v>0</v>
      </c>
      <c r="G102" s="193">
        <v>100</v>
      </c>
      <c r="H102" s="193">
        <v>0</v>
      </c>
      <c r="I102" s="193">
        <v>0</v>
      </c>
      <c r="J102" s="315"/>
      <c r="K102" s="420"/>
      <c r="L102" s="190">
        <v>3250</v>
      </c>
      <c r="M102" s="154"/>
    </row>
    <row r="103" spans="1:13" s="155" customFormat="1" ht="20.100000000000001" customHeight="1" x14ac:dyDescent="0.25">
      <c r="A103" s="421"/>
      <c r="B103" s="420"/>
      <c r="C103" s="190" t="s">
        <v>70</v>
      </c>
      <c r="D103" s="193">
        <f t="shared" ref="D103:D104" si="51">SUM(E103:G103)</f>
        <v>500</v>
      </c>
      <c r="E103" s="193">
        <v>0</v>
      </c>
      <c r="F103" s="193">
        <v>0</v>
      </c>
      <c r="G103" s="193">
        <v>500</v>
      </c>
      <c r="H103" s="193">
        <v>0</v>
      </c>
      <c r="I103" s="193">
        <v>0</v>
      </c>
      <c r="J103" s="315"/>
      <c r="K103" s="420"/>
      <c r="L103" s="190">
        <v>3250</v>
      </c>
      <c r="M103" s="154"/>
    </row>
    <row r="104" spans="1:13" s="155" customFormat="1" ht="20.100000000000001" customHeight="1" x14ac:dyDescent="0.25">
      <c r="A104" s="421"/>
      <c r="B104" s="420"/>
      <c r="C104" s="190" t="s">
        <v>297</v>
      </c>
      <c r="D104" s="193">
        <f t="shared" si="51"/>
        <v>500</v>
      </c>
      <c r="E104" s="193">
        <v>0</v>
      </c>
      <c r="F104" s="193">
        <v>0</v>
      </c>
      <c r="G104" s="193">
        <v>500</v>
      </c>
      <c r="H104" s="193">
        <v>0</v>
      </c>
      <c r="I104" s="193">
        <v>0</v>
      </c>
      <c r="J104" s="315"/>
      <c r="K104" s="420"/>
      <c r="L104" s="190">
        <v>3250</v>
      </c>
      <c r="M104" s="154"/>
    </row>
    <row r="105" spans="1:13" s="155" customFormat="1" ht="20.100000000000001" customHeight="1" x14ac:dyDescent="0.25">
      <c r="A105" s="421"/>
      <c r="B105" s="420"/>
      <c r="C105" s="190" t="s">
        <v>298</v>
      </c>
      <c r="D105" s="193">
        <f>SUM(F105:G105)</f>
        <v>500</v>
      </c>
      <c r="E105" s="193">
        <v>0</v>
      </c>
      <c r="F105" s="193">
        <v>0</v>
      </c>
      <c r="G105" s="193">
        <v>500</v>
      </c>
      <c r="H105" s="193">
        <v>0</v>
      </c>
      <c r="I105" s="193">
        <v>0</v>
      </c>
      <c r="J105" s="315"/>
      <c r="K105" s="420"/>
      <c r="L105" s="190">
        <v>3250</v>
      </c>
      <c r="M105" s="154"/>
    </row>
    <row r="106" spans="1:13" s="155" customFormat="1" ht="20.100000000000001" customHeight="1" x14ac:dyDescent="0.25">
      <c r="A106" s="421"/>
      <c r="B106" s="420"/>
      <c r="C106" s="190" t="s">
        <v>308</v>
      </c>
      <c r="D106" s="193">
        <f>SUM(F106:G106)</f>
        <v>500</v>
      </c>
      <c r="E106" s="193">
        <v>0</v>
      </c>
      <c r="F106" s="193">
        <v>0</v>
      </c>
      <c r="G106" s="193">
        <v>500</v>
      </c>
      <c r="H106" s="193">
        <v>0</v>
      </c>
      <c r="I106" s="193">
        <v>0</v>
      </c>
      <c r="J106" s="315"/>
      <c r="K106" s="420"/>
      <c r="L106" s="190">
        <v>3250</v>
      </c>
      <c r="M106" s="154"/>
    </row>
    <row r="107" spans="1:13" s="155" customFormat="1" ht="31.5" customHeight="1" x14ac:dyDescent="0.25">
      <c r="A107" s="421"/>
      <c r="B107" s="420"/>
      <c r="C107" s="190" t="s">
        <v>309</v>
      </c>
      <c r="D107" s="193">
        <f>SUM(F107:G107)</f>
        <v>500</v>
      </c>
      <c r="E107" s="193">
        <v>0</v>
      </c>
      <c r="F107" s="193">
        <v>0</v>
      </c>
      <c r="G107" s="193">
        <v>500</v>
      </c>
      <c r="H107" s="193">
        <v>0</v>
      </c>
      <c r="I107" s="193">
        <v>0</v>
      </c>
      <c r="J107" s="315"/>
      <c r="K107" s="420"/>
      <c r="L107" s="190">
        <v>3250</v>
      </c>
      <c r="M107" s="154"/>
    </row>
    <row r="108" spans="1:13" s="155" customFormat="1" ht="28.5" customHeight="1" x14ac:dyDescent="0.25">
      <c r="A108" s="421"/>
      <c r="B108" s="420"/>
      <c r="C108" s="190" t="s">
        <v>310</v>
      </c>
      <c r="D108" s="193">
        <f>SUM(F108:G108)</f>
        <v>500</v>
      </c>
      <c r="E108" s="193">
        <v>0</v>
      </c>
      <c r="F108" s="193">
        <v>0</v>
      </c>
      <c r="G108" s="193">
        <v>500</v>
      </c>
      <c r="H108" s="193">
        <v>0</v>
      </c>
      <c r="I108" s="193">
        <v>0</v>
      </c>
      <c r="J108" s="316"/>
      <c r="K108" s="420"/>
      <c r="L108" s="190">
        <v>3250</v>
      </c>
      <c r="M108" s="154"/>
    </row>
    <row r="109" spans="1:13" s="155" customFormat="1" ht="20.100000000000001" customHeight="1" x14ac:dyDescent="0.25">
      <c r="A109" s="421" t="s">
        <v>614</v>
      </c>
      <c r="B109" s="420" t="s">
        <v>188</v>
      </c>
      <c r="C109" s="191" t="s">
        <v>307</v>
      </c>
      <c r="D109" s="57">
        <f>SUM(D110:D116)</f>
        <v>3230</v>
      </c>
      <c r="E109" s="57">
        <f t="shared" ref="E109" si="52">E110+E111+E112+E113+E114+E115+E116</f>
        <v>0</v>
      </c>
      <c r="F109" s="57">
        <f t="shared" ref="F109" si="53">F110+F111+F112+F113+F114+F115+F116</f>
        <v>0</v>
      </c>
      <c r="G109" s="57">
        <f t="shared" ref="G109" si="54">SUM(G110:G116)</f>
        <v>3230</v>
      </c>
      <c r="H109" s="57">
        <f t="shared" ref="H109" si="55">H110+H111+H112+H113+H114+H115+H116</f>
        <v>0</v>
      </c>
      <c r="I109" s="57">
        <f t="shared" ref="I109" si="56">I110+I111+I112+I113+I114+I115+I116</f>
        <v>0</v>
      </c>
      <c r="J109" s="314" t="s">
        <v>446</v>
      </c>
      <c r="K109" s="420" t="s">
        <v>86</v>
      </c>
      <c r="L109" s="190">
        <v>34650</v>
      </c>
      <c r="M109" s="154"/>
    </row>
    <row r="110" spans="1:13" s="155" customFormat="1" ht="20.100000000000001" customHeight="1" x14ac:dyDescent="0.25">
      <c r="A110" s="421"/>
      <c r="B110" s="420"/>
      <c r="C110" s="190" t="s">
        <v>66</v>
      </c>
      <c r="D110" s="193">
        <f>SUM(E110:G110)</f>
        <v>680</v>
      </c>
      <c r="E110" s="193">
        <v>0</v>
      </c>
      <c r="F110" s="193">
        <v>0</v>
      </c>
      <c r="G110" s="193">
        <v>680</v>
      </c>
      <c r="H110" s="193">
        <v>0</v>
      </c>
      <c r="I110" s="193">
        <v>0</v>
      </c>
      <c r="J110" s="315"/>
      <c r="K110" s="420"/>
      <c r="L110" s="190">
        <v>4950</v>
      </c>
      <c r="M110" s="154"/>
    </row>
    <row r="111" spans="1:13" s="155" customFormat="1" ht="20.100000000000001" customHeight="1" x14ac:dyDescent="0.25">
      <c r="A111" s="421"/>
      <c r="B111" s="420"/>
      <c r="C111" s="190" t="s">
        <v>70</v>
      </c>
      <c r="D111" s="193">
        <f t="shared" ref="D111:D112" si="57">SUM(E111:G111)</f>
        <v>425</v>
      </c>
      <c r="E111" s="193">
        <v>0</v>
      </c>
      <c r="F111" s="193">
        <v>0</v>
      </c>
      <c r="G111" s="193">
        <v>425</v>
      </c>
      <c r="H111" s="193">
        <v>0</v>
      </c>
      <c r="I111" s="193">
        <v>0</v>
      </c>
      <c r="J111" s="315"/>
      <c r="K111" s="420"/>
      <c r="L111" s="190">
        <v>4950</v>
      </c>
      <c r="M111" s="154"/>
    </row>
    <row r="112" spans="1:13" s="155" customFormat="1" ht="20.100000000000001" customHeight="1" x14ac:dyDescent="0.25">
      <c r="A112" s="421"/>
      <c r="B112" s="420"/>
      <c r="C112" s="190" t="s">
        <v>297</v>
      </c>
      <c r="D112" s="193">
        <f t="shared" si="57"/>
        <v>425</v>
      </c>
      <c r="E112" s="193">
        <v>0</v>
      </c>
      <c r="F112" s="193">
        <v>0</v>
      </c>
      <c r="G112" s="193">
        <v>425</v>
      </c>
      <c r="H112" s="193">
        <v>0</v>
      </c>
      <c r="I112" s="193">
        <v>0</v>
      </c>
      <c r="J112" s="315"/>
      <c r="K112" s="420"/>
      <c r="L112" s="190">
        <v>4950</v>
      </c>
      <c r="M112" s="154"/>
    </row>
    <row r="113" spans="1:13" s="155" customFormat="1" ht="20.100000000000001" customHeight="1" x14ac:dyDescent="0.25">
      <c r="A113" s="421"/>
      <c r="B113" s="420"/>
      <c r="C113" s="190" t="s">
        <v>298</v>
      </c>
      <c r="D113" s="193">
        <f>SUM(F113:G113)</f>
        <v>425</v>
      </c>
      <c r="E113" s="193">
        <v>0</v>
      </c>
      <c r="F113" s="193">
        <v>0</v>
      </c>
      <c r="G113" s="193">
        <v>425</v>
      </c>
      <c r="H113" s="193">
        <v>0</v>
      </c>
      <c r="I113" s="193">
        <v>0</v>
      </c>
      <c r="J113" s="315"/>
      <c r="K113" s="420"/>
      <c r="L113" s="190">
        <v>4950</v>
      </c>
      <c r="M113" s="154"/>
    </row>
    <row r="114" spans="1:13" s="155" customFormat="1" ht="20.100000000000001" customHeight="1" x14ac:dyDescent="0.25">
      <c r="A114" s="421"/>
      <c r="B114" s="420"/>
      <c r="C114" s="190" t="s">
        <v>308</v>
      </c>
      <c r="D114" s="193">
        <f>SUM(F114:I114)</f>
        <v>425</v>
      </c>
      <c r="E114" s="193">
        <v>0</v>
      </c>
      <c r="F114" s="193">
        <v>0</v>
      </c>
      <c r="G114" s="193">
        <v>425</v>
      </c>
      <c r="H114" s="193">
        <v>0</v>
      </c>
      <c r="I114" s="193">
        <v>0</v>
      </c>
      <c r="J114" s="315"/>
      <c r="K114" s="420"/>
      <c r="L114" s="190">
        <v>4950</v>
      </c>
      <c r="M114" s="154"/>
    </row>
    <row r="115" spans="1:13" s="155" customFormat="1" ht="30" customHeight="1" x14ac:dyDescent="0.25">
      <c r="A115" s="421"/>
      <c r="B115" s="420"/>
      <c r="C115" s="190" t="s">
        <v>309</v>
      </c>
      <c r="D115" s="193">
        <f>SUM(F115:G115)</f>
        <v>425</v>
      </c>
      <c r="E115" s="193">
        <v>0</v>
      </c>
      <c r="F115" s="193">
        <v>0</v>
      </c>
      <c r="G115" s="193">
        <v>425</v>
      </c>
      <c r="H115" s="193">
        <v>0</v>
      </c>
      <c r="I115" s="193">
        <v>0</v>
      </c>
      <c r="J115" s="315"/>
      <c r="K115" s="420"/>
      <c r="L115" s="190">
        <v>4950</v>
      </c>
      <c r="M115" s="154"/>
    </row>
    <row r="116" spans="1:13" s="155" customFormat="1" ht="29.25" customHeight="1" x14ac:dyDescent="0.25">
      <c r="A116" s="421"/>
      <c r="B116" s="420"/>
      <c r="C116" s="190" t="s">
        <v>310</v>
      </c>
      <c r="D116" s="193">
        <f>SUM(F116:G116)</f>
        <v>425</v>
      </c>
      <c r="E116" s="193">
        <v>0</v>
      </c>
      <c r="F116" s="193">
        <v>0</v>
      </c>
      <c r="G116" s="193">
        <v>425</v>
      </c>
      <c r="H116" s="193">
        <v>0</v>
      </c>
      <c r="I116" s="193">
        <v>0</v>
      </c>
      <c r="J116" s="316"/>
      <c r="K116" s="420"/>
      <c r="L116" s="190">
        <v>4950</v>
      </c>
      <c r="M116" s="154"/>
    </row>
    <row r="117" spans="1:13" s="155" customFormat="1" ht="20.100000000000001" customHeight="1" x14ac:dyDescent="0.25">
      <c r="A117" s="421" t="s">
        <v>31</v>
      </c>
      <c r="B117" s="425" t="s">
        <v>189</v>
      </c>
      <c r="C117" s="191" t="s">
        <v>307</v>
      </c>
      <c r="D117" s="57">
        <f>SUM(D118:D124)</f>
        <v>4160</v>
      </c>
      <c r="E117" s="57">
        <f t="shared" ref="E117" si="58">E118+E119+E120+E121+E122+E123+E124</f>
        <v>0</v>
      </c>
      <c r="F117" s="57">
        <f t="shared" ref="F117" si="59">F118+F119+F120+F121+F122+F123+F124</f>
        <v>0</v>
      </c>
      <c r="G117" s="57">
        <f t="shared" ref="G117" si="60">SUM(G118:G124)</f>
        <v>4160</v>
      </c>
      <c r="H117" s="57">
        <f t="shared" ref="H117" si="61">H118+H119+H120+H121+H122+H123+H124</f>
        <v>0</v>
      </c>
      <c r="I117" s="57">
        <f t="shared" ref="I117" si="62">I118+I119+I120+I121+I122+I123+I124</f>
        <v>0</v>
      </c>
      <c r="J117" s="420" t="s">
        <v>706</v>
      </c>
      <c r="K117" s="420" t="s">
        <v>86</v>
      </c>
      <c r="L117" s="190"/>
      <c r="M117" s="154"/>
    </row>
    <row r="118" spans="1:13" s="155" customFormat="1" ht="20.100000000000001" customHeight="1" x14ac:dyDescent="0.25">
      <c r="A118" s="421"/>
      <c r="B118" s="426"/>
      <c r="C118" s="190" t="s">
        <v>66</v>
      </c>
      <c r="D118" s="193">
        <f>SUM(E118:G118)</f>
        <v>610</v>
      </c>
      <c r="E118" s="193">
        <v>0</v>
      </c>
      <c r="F118" s="193">
        <v>0</v>
      </c>
      <c r="G118" s="193">
        <v>610</v>
      </c>
      <c r="H118" s="193">
        <v>0</v>
      </c>
      <c r="I118" s="193">
        <v>0</v>
      </c>
      <c r="J118" s="420"/>
      <c r="K118" s="420"/>
      <c r="L118" s="190">
        <v>1000</v>
      </c>
      <c r="M118" s="154"/>
    </row>
    <row r="119" spans="1:13" s="155" customFormat="1" ht="20.100000000000001" customHeight="1" x14ac:dyDescent="0.25">
      <c r="A119" s="421"/>
      <c r="B119" s="426"/>
      <c r="C119" s="190" t="s">
        <v>70</v>
      </c>
      <c r="D119" s="193">
        <f t="shared" ref="D119:D120" si="63">SUM(E119:G119)</f>
        <v>300</v>
      </c>
      <c r="E119" s="193">
        <v>0</v>
      </c>
      <c r="F119" s="193">
        <v>0</v>
      </c>
      <c r="G119" s="193">
        <v>300</v>
      </c>
      <c r="H119" s="193">
        <v>0</v>
      </c>
      <c r="I119" s="193">
        <v>0</v>
      </c>
      <c r="J119" s="420"/>
      <c r="K119" s="420"/>
      <c r="L119" s="190">
        <v>1000</v>
      </c>
      <c r="M119" s="154"/>
    </row>
    <row r="120" spans="1:13" s="155" customFormat="1" ht="20.100000000000001" customHeight="1" x14ac:dyDescent="0.25">
      <c r="A120" s="421"/>
      <c r="B120" s="426"/>
      <c r="C120" s="190" t="s">
        <v>297</v>
      </c>
      <c r="D120" s="193">
        <f t="shared" si="63"/>
        <v>650</v>
      </c>
      <c r="E120" s="193">
        <v>0</v>
      </c>
      <c r="F120" s="193">
        <v>0</v>
      </c>
      <c r="G120" s="193">
        <v>650</v>
      </c>
      <c r="H120" s="193">
        <v>0</v>
      </c>
      <c r="I120" s="193">
        <v>0</v>
      </c>
      <c r="J120" s="420"/>
      <c r="K120" s="420"/>
      <c r="L120" s="190">
        <v>1000</v>
      </c>
      <c r="M120" s="154"/>
    </row>
    <row r="121" spans="1:13" s="155" customFormat="1" ht="20.100000000000001" customHeight="1" x14ac:dyDescent="0.25">
      <c r="A121" s="421"/>
      <c r="B121" s="426"/>
      <c r="C121" s="190" t="s">
        <v>298</v>
      </c>
      <c r="D121" s="193">
        <f>SUM(F121:G121)</f>
        <v>650</v>
      </c>
      <c r="E121" s="193">
        <v>0</v>
      </c>
      <c r="F121" s="193">
        <v>0</v>
      </c>
      <c r="G121" s="193">
        <v>650</v>
      </c>
      <c r="H121" s="193">
        <v>0</v>
      </c>
      <c r="I121" s="193">
        <v>0</v>
      </c>
      <c r="J121" s="420"/>
      <c r="K121" s="420"/>
      <c r="L121" s="190">
        <v>1000</v>
      </c>
      <c r="M121" s="154"/>
    </row>
    <row r="122" spans="1:13" s="155" customFormat="1" ht="20.100000000000001" customHeight="1" x14ac:dyDescent="0.25">
      <c r="A122" s="421"/>
      <c r="B122" s="426"/>
      <c r="C122" s="190" t="s">
        <v>308</v>
      </c>
      <c r="D122" s="193">
        <f>SUM(F122:G122)</f>
        <v>650</v>
      </c>
      <c r="E122" s="193">
        <v>0</v>
      </c>
      <c r="F122" s="193">
        <v>0</v>
      </c>
      <c r="G122" s="193">
        <v>650</v>
      </c>
      <c r="H122" s="193">
        <v>0</v>
      </c>
      <c r="I122" s="193">
        <v>0</v>
      </c>
      <c r="J122" s="420"/>
      <c r="K122" s="420"/>
      <c r="L122" s="190">
        <v>1000</v>
      </c>
      <c r="M122" s="154"/>
    </row>
    <row r="123" spans="1:13" s="155" customFormat="1" ht="33.75" customHeight="1" x14ac:dyDescent="0.25">
      <c r="A123" s="421"/>
      <c r="B123" s="426"/>
      <c r="C123" s="190" t="s">
        <v>309</v>
      </c>
      <c r="D123" s="193">
        <f>SUM(F123:G123)</f>
        <v>650</v>
      </c>
      <c r="E123" s="193">
        <v>0</v>
      </c>
      <c r="F123" s="193">
        <v>0</v>
      </c>
      <c r="G123" s="193">
        <v>650</v>
      </c>
      <c r="H123" s="193">
        <v>0</v>
      </c>
      <c r="I123" s="193">
        <v>0</v>
      </c>
      <c r="J123" s="420"/>
      <c r="K123" s="420"/>
      <c r="L123" s="190">
        <v>1000</v>
      </c>
      <c r="M123" s="154"/>
    </row>
    <row r="124" spans="1:13" s="155" customFormat="1" ht="32.25" customHeight="1" x14ac:dyDescent="0.25">
      <c r="A124" s="421"/>
      <c r="B124" s="427"/>
      <c r="C124" s="190" t="s">
        <v>310</v>
      </c>
      <c r="D124" s="193">
        <f>SUM(F124:G124)</f>
        <v>650</v>
      </c>
      <c r="E124" s="193">
        <v>0</v>
      </c>
      <c r="F124" s="193">
        <v>0</v>
      </c>
      <c r="G124" s="193">
        <v>650</v>
      </c>
      <c r="H124" s="193">
        <v>0</v>
      </c>
      <c r="I124" s="193">
        <v>0</v>
      </c>
      <c r="J124" s="420"/>
      <c r="K124" s="420"/>
      <c r="L124" s="190">
        <v>1000</v>
      </c>
      <c r="M124" s="154"/>
    </row>
    <row r="125" spans="1:13" ht="20.100000000000001" customHeight="1" x14ac:dyDescent="0.25">
      <c r="A125" s="421" t="s">
        <v>662</v>
      </c>
      <c r="B125" s="420" t="s">
        <v>89</v>
      </c>
      <c r="C125" s="191" t="s">
        <v>307</v>
      </c>
      <c r="D125" s="57">
        <f>SUM(D126:D132)</f>
        <v>2762.3</v>
      </c>
      <c r="E125" s="57">
        <f t="shared" ref="E125" si="64">E126+E127+E128+E129+E130+E131+E132</f>
        <v>0</v>
      </c>
      <c r="F125" s="57">
        <f t="shared" ref="F125" si="65">F126+F127+F128+F129+F130+F131+F132</f>
        <v>0</v>
      </c>
      <c r="G125" s="57">
        <f t="shared" ref="G125" si="66">SUM(G126:G132)</f>
        <v>2762.3</v>
      </c>
      <c r="H125" s="57">
        <f t="shared" ref="H125" si="67">H126+H127+H128+H129+H130+H131+H132</f>
        <v>0</v>
      </c>
      <c r="I125" s="57">
        <f t="shared" ref="I125" si="68">I126+I127+I128+I129+I130+I131+I132</f>
        <v>0</v>
      </c>
      <c r="J125" s="420" t="s">
        <v>703</v>
      </c>
      <c r="K125" s="420" t="s">
        <v>90</v>
      </c>
      <c r="L125" s="191">
        <v>2</v>
      </c>
    </row>
    <row r="126" spans="1:13" ht="20.100000000000001" customHeight="1" x14ac:dyDescent="0.25">
      <c r="A126" s="421"/>
      <c r="B126" s="420"/>
      <c r="C126" s="190" t="s">
        <v>66</v>
      </c>
      <c r="D126" s="193">
        <f t="shared" ref="D126" si="69">SUM(E126:I126)</f>
        <v>2762.3</v>
      </c>
      <c r="E126" s="193">
        <v>0</v>
      </c>
      <c r="F126" s="193">
        <v>0</v>
      </c>
      <c r="G126" s="193">
        <f>867.3+1445+160+290</f>
        <v>2762.3</v>
      </c>
      <c r="H126" s="193">
        <v>0</v>
      </c>
      <c r="I126" s="193">
        <v>0</v>
      </c>
      <c r="J126" s="420"/>
      <c r="K126" s="420"/>
      <c r="L126" s="190">
        <v>2</v>
      </c>
    </row>
    <row r="127" spans="1:13" ht="20.100000000000001" customHeight="1" x14ac:dyDescent="0.25">
      <c r="A127" s="421"/>
      <c r="B127" s="420"/>
      <c r="C127" s="190" t="s">
        <v>70</v>
      </c>
      <c r="D127" s="193">
        <f t="shared" ref="D127:D129" si="70">SUM(E127:I127)</f>
        <v>0</v>
      </c>
      <c r="E127" s="193">
        <v>0</v>
      </c>
      <c r="F127" s="193">
        <v>0</v>
      </c>
      <c r="G127" s="193">
        <v>0</v>
      </c>
      <c r="H127" s="193">
        <v>0</v>
      </c>
      <c r="I127" s="193">
        <v>0</v>
      </c>
      <c r="J127" s="420"/>
      <c r="K127" s="420"/>
      <c r="L127" s="190" t="s">
        <v>2</v>
      </c>
    </row>
    <row r="128" spans="1:13" ht="20.100000000000001" customHeight="1" x14ac:dyDescent="0.25">
      <c r="A128" s="421"/>
      <c r="B128" s="420"/>
      <c r="C128" s="190" t="s">
        <v>297</v>
      </c>
      <c r="D128" s="193">
        <f t="shared" si="70"/>
        <v>0</v>
      </c>
      <c r="E128" s="193">
        <v>0</v>
      </c>
      <c r="F128" s="193">
        <v>0</v>
      </c>
      <c r="G128" s="193">
        <v>0</v>
      </c>
      <c r="H128" s="193">
        <v>0</v>
      </c>
      <c r="I128" s="193">
        <v>0</v>
      </c>
      <c r="J128" s="420"/>
      <c r="K128" s="420"/>
      <c r="L128" s="190" t="s">
        <v>2</v>
      </c>
    </row>
    <row r="129" spans="1:16" ht="20.100000000000001" customHeight="1" x14ac:dyDescent="0.25">
      <c r="A129" s="421"/>
      <c r="B129" s="420"/>
      <c r="C129" s="190" t="s">
        <v>298</v>
      </c>
      <c r="D129" s="193">
        <f t="shared" si="70"/>
        <v>0</v>
      </c>
      <c r="E129" s="193">
        <v>0</v>
      </c>
      <c r="F129" s="193">
        <v>0</v>
      </c>
      <c r="G129" s="193">
        <v>0</v>
      </c>
      <c r="H129" s="193">
        <v>0</v>
      </c>
      <c r="I129" s="193">
        <v>0</v>
      </c>
      <c r="J129" s="420"/>
      <c r="K129" s="420"/>
      <c r="L129" s="190" t="s">
        <v>2</v>
      </c>
    </row>
    <row r="130" spans="1:16" ht="20.100000000000001" customHeight="1" x14ac:dyDescent="0.25">
      <c r="A130" s="421"/>
      <c r="B130" s="420"/>
      <c r="C130" s="190" t="s">
        <v>308</v>
      </c>
      <c r="D130" s="193">
        <f>SUM(E130:I130)</f>
        <v>0</v>
      </c>
      <c r="E130" s="193">
        <v>0</v>
      </c>
      <c r="F130" s="193">
        <v>0</v>
      </c>
      <c r="G130" s="193">
        <v>0</v>
      </c>
      <c r="H130" s="193">
        <v>0</v>
      </c>
      <c r="I130" s="193">
        <v>0</v>
      </c>
      <c r="J130" s="420"/>
      <c r="K130" s="420"/>
      <c r="L130" s="190" t="s">
        <v>2</v>
      </c>
    </row>
    <row r="131" spans="1:16" ht="34.5" customHeight="1" x14ac:dyDescent="0.25">
      <c r="A131" s="421"/>
      <c r="B131" s="420"/>
      <c r="C131" s="190" t="s">
        <v>309</v>
      </c>
      <c r="D131" s="193">
        <f t="shared" ref="D131:D132" si="71">SUM(E131:I131)</f>
        <v>0</v>
      </c>
      <c r="E131" s="193">
        <v>0</v>
      </c>
      <c r="F131" s="193">
        <v>0</v>
      </c>
      <c r="G131" s="193">
        <v>0</v>
      </c>
      <c r="H131" s="193">
        <v>0</v>
      </c>
      <c r="I131" s="193">
        <v>0</v>
      </c>
      <c r="J131" s="420"/>
      <c r="K131" s="420"/>
      <c r="L131" s="190" t="s">
        <v>2</v>
      </c>
      <c r="P131" s="149"/>
    </row>
    <row r="132" spans="1:16" ht="30.75" customHeight="1" x14ac:dyDescent="0.25">
      <c r="A132" s="421"/>
      <c r="B132" s="420"/>
      <c r="C132" s="190" t="s">
        <v>310</v>
      </c>
      <c r="D132" s="193">
        <f t="shared" si="71"/>
        <v>0</v>
      </c>
      <c r="E132" s="193">
        <v>0</v>
      </c>
      <c r="F132" s="193">
        <v>0</v>
      </c>
      <c r="G132" s="193">
        <v>0</v>
      </c>
      <c r="H132" s="193">
        <v>0</v>
      </c>
      <c r="I132" s="193">
        <v>0</v>
      </c>
      <c r="J132" s="420"/>
      <c r="K132" s="420"/>
      <c r="L132" s="190" t="s">
        <v>2</v>
      </c>
    </row>
    <row r="133" spans="1:16" ht="20.100000000000001" customHeight="1" x14ac:dyDescent="0.25">
      <c r="A133" s="421" t="s">
        <v>663</v>
      </c>
      <c r="B133" s="420" t="s">
        <v>91</v>
      </c>
      <c r="C133" s="191" t="s">
        <v>307</v>
      </c>
      <c r="D133" s="57">
        <f>SUM(D134:D140)</f>
        <v>872.3</v>
      </c>
      <c r="E133" s="57">
        <f t="shared" ref="E133:G133" si="72">SUM(E134:E140)</f>
        <v>651.5</v>
      </c>
      <c r="F133" s="57">
        <f t="shared" si="72"/>
        <v>133.4</v>
      </c>
      <c r="G133" s="57">
        <f t="shared" si="72"/>
        <v>87.4</v>
      </c>
      <c r="H133" s="57">
        <f t="shared" ref="H133" si="73">H134+H135+H136+H137+H138+H139+H140</f>
        <v>0</v>
      </c>
      <c r="I133" s="57">
        <f t="shared" ref="I133" si="74">I134+I135+I136+I137+I138+I139+I140</f>
        <v>0</v>
      </c>
      <c r="J133" s="420" t="s">
        <v>704</v>
      </c>
      <c r="K133" s="420" t="s">
        <v>88</v>
      </c>
      <c r="L133" s="191">
        <f>L134</f>
        <v>3</v>
      </c>
    </row>
    <row r="134" spans="1:16" ht="20.100000000000001" customHeight="1" x14ac:dyDescent="0.25">
      <c r="A134" s="421"/>
      <c r="B134" s="420"/>
      <c r="C134" s="190" t="s">
        <v>66</v>
      </c>
      <c r="D134" s="193">
        <f t="shared" ref="D134:D136" si="75">SUM(E134:I134)</f>
        <v>872.3</v>
      </c>
      <c r="E134" s="193">
        <v>651.5</v>
      </c>
      <c r="F134" s="193">
        <v>133.4</v>
      </c>
      <c r="G134" s="193">
        <f>61+26.4</f>
        <v>87.4</v>
      </c>
      <c r="H134" s="193"/>
      <c r="I134" s="193">
        <v>0</v>
      </c>
      <c r="J134" s="420"/>
      <c r="K134" s="420"/>
      <c r="L134" s="190">
        <v>3</v>
      </c>
    </row>
    <row r="135" spans="1:16" ht="20.100000000000001" customHeight="1" x14ac:dyDescent="0.25">
      <c r="A135" s="421"/>
      <c r="B135" s="420"/>
      <c r="C135" s="190" t="s">
        <v>70</v>
      </c>
      <c r="D135" s="193">
        <f t="shared" si="75"/>
        <v>0</v>
      </c>
      <c r="E135" s="193">
        <v>0</v>
      </c>
      <c r="F135" s="193">
        <v>0</v>
      </c>
      <c r="G135" s="193">
        <v>0</v>
      </c>
      <c r="H135" s="193">
        <v>0</v>
      </c>
      <c r="I135" s="193">
        <v>0</v>
      </c>
      <c r="J135" s="420"/>
      <c r="K135" s="420"/>
      <c r="L135" s="190" t="s">
        <v>2</v>
      </c>
    </row>
    <row r="136" spans="1:16" ht="20.100000000000001" customHeight="1" x14ac:dyDescent="0.25">
      <c r="A136" s="421"/>
      <c r="B136" s="420"/>
      <c r="C136" s="190" t="s">
        <v>297</v>
      </c>
      <c r="D136" s="193">
        <f t="shared" si="75"/>
        <v>0</v>
      </c>
      <c r="E136" s="193">
        <v>0</v>
      </c>
      <c r="F136" s="193">
        <v>0</v>
      </c>
      <c r="G136" s="193">
        <v>0</v>
      </c>
      <c r="H136" s="193">
        <v>0</v>
      </c>
      <c r="I136" s="193">
        <v>0</v>
      </c>
      <c r="J136" s="420"/>
      <c r="K136" s="420"/>
      <c r="L136" s="190" t="s">
        <v>2</v>
      </c>
    </row>
    <row r="137" spans="1:16" ht="20.100000000000001" customHeight="1" x14ac:dyDescent="0.25">
      <c r="A137" s="421"/>
      <c r="B137" s="420"/>
      <c r="C137" s="190" t="s">
        <v>298</v>
      </c>
      <c r="D137" s="193">
        <f>SUM(E137:I137)</f>
        <v>0</v>
      </c>
      <c r="E137" s="193">
        <v>0</v>
      </c>
      <c r="F137" s="193">
        <v>0</v>
      </c>
      <c r="G137" s="193">
        <v>0</v>
      </c>
      <c r="H137" s="193">
        <v>0</v>
      </c>
      <c r="I137" s="193">
        <v>0</v>
      </c>
      <c r="J137" s="420"/>
      <c r="K137" s="420"/>
      <c r="L137" s="190" t="s">
        <v>2</v>
      </c>
    </row>
    <row r="138" spans="1:16" ht="20.100000000000001" customHeight="1" x14ac:dyDescent="0.25">
      <c r="A138" s="421"/>
      <c r="B138" s="420"/>
      <c r="C138" s="190" t="s">
        <v>308</v>
      </c>
      <c r="D138" s="193">
        <f>SUM(E138:I138)</f>
        <v>0</v>
      </c>
      <c r="E138" s="193">
        <v>0</v>
      </c>
      <c r="F138" s="193">
        <v>0</v>
      </c>
      <c r="G138" s="193">
        <v>0</v>
      </c>
      <c r="H138" s="193">
        <v>0</v>
      </c>
      <c r="I138" s="193">
        <v>0</v>
      </c>
      <c r="J138" s="420"/>
      <c r="K138" s="420"/>
      <c r="L138" s="190" t="s">
        <v>2</v>
      </c>
    </row>
    <row r="139" spans="1:16" ht="33.75" customHeight="1" x14ac:dyDescent="0.25">
      <c r="A139" s="421"/>
      <c r="B139" s="420"/>
      <c r="C139" s="190" t="s">
        <v>309</v>
      </c>
      <c r="D139" s="193">
        <f t="shared" ref="D139:D140" si="76">SUM(E139:I139)</f>
        <v>0</v>
      </c>
      <c r="E139" s="193">
        <v>0</v>
      </c>
      <c r="F139" s="193">
        <v>0</v>
      </c>
      <c r="G139" s="193">
        <v>0</v>
      </c>
      <c r="H139" s="193">
        <v>0</v>
      </c>
      <c r="I139" s="193">
        <v>0</v>
      </c>
      <c r="J139" s="420"/>
      <c r="K139" s="420"/>
      <c r="L139" s="190" t="s">
        <v>2</v>
      </c>
    </row>
    <row r="140" spans="1:16" ht="34.5" customHeight="1" x14ac:dyDescent="0.25">
      <c r="A140" s="421"/>
      <c r="B140" s="420"/>
      <c r="C140" s="190" t="s">
        <v>310</v>
      </c>
      <c r="D140" s="193">
        <f t="shared" si="76"/>
        <v>0</v>
      </c>
      <c r="E140" s="193">
        <v>0</v>
      </c>
      <c r="F140" s="193">
        <v>0</v>
      </c>
      <c r="G140" s="193">
        <v>0</v>
      </c>
      <c r="H140" s="193">
        <v>0</v>
      </c>
      <c r="I140" s="193">
        <v>0</v>
      </c>
      <c r="J140" s="420"/>
      <c r="K140" s="420"/>
      <c r="L140" s="190" t="s">
        <v>2</v>
      </c>
    </row>
    <row r="141" spans="1:16" ht="20.100000000000001" customHeight="1" x14ac:dyDescent="0.25">
      <c r="A141" s="430" t="s">
        <v>313</v>
      </c>
      <c r="B141" s="431"/>
      <c r="C141" s="431"/>
      <c r="D141" s="431"/>
      <c r="E141" s="431"/>
      <c r="F141" s="431"/>
      <c r="G141" s="431"/>
      <c r="H141" s="431"/>
      <c r="I141" s="431"/>
      <c r="J141" s="431"/>
      <c r="K141" s="431"/>
      <c r="L141" s="432"/>
    </row>
    <row r="142" spans="1:16" ht="20.100000000000001" customHeight="1" x14ac:dyDescent="0.25">
      <c r="A142" s="421" t="s">
        <v>319</v>
      </c>
      <c r="B142" s="420" t="s">
        <v>133</v>
      </c>
      <c r="C142" s="191" t="s">
        <v>307</v>
      </c>
      <c r="D142" s="57">
        <f>SUM(D143:D149)</f>
        <v>460115.3</v>
      </c>
      <c r="E142" s="57">
        <f t="shared" ref="E142:I142" si="77">SUM(E143:E149)</f>
        <v>0</v>
      </c>
      <c r="F142" s="57">
        <f t="shared" si="77"/>
        <v>0</v>
      </c>
      <c r="G142" s="57">
        <f t="shared" si="77"/>
        <v>460115.3</v>
      </c>
      <c r="H142" s="57">
        <f t="shared" si="77"/>
        <v>0</v>
      </c>
      <c r="I142" s="57">
        <f t="shared" si="77"/>
        <v>0</v>
      </c>
      <c r="J142" s="420" t="s">
        <v>446</v>
      </c>
      <c r="K142" s="420" t="s">
        <v>183</v>
      </c>
      <c r="L142" s="156">
        <v>77</v>
      </c>
    </row>
    <row r="143" spans="1:16" ht="20.100000000000001" customHeight="1" x14ac:dyDescent="0.25">
      <c r="A143" s="421"/>
      <c r="B143" s="420"/>
      <c r="C143" s="190" t="s">
        <v>66</v>
      </c>
      <c r="D143" s="193">
        <f t="shared" ref="D143:D146" si="78">SUM(E143:I143)</f>
        <v>57919.199999999997</v>
      </c>
      <c r="E143" s="193">
        <f>E151</f>
        <v>0</v>
      </c>
      <c r="F143" s="193">
        <f t="shared" ref="F143:I143" si="79">F151</f>
        <v>0</v>
      </c>
      <c r="G143" s="193">
        <f t="shared" si="79"/>
        <v>57919.199999999997</v>
      </c>
      <c r="H143" s="193">
        <f t="shared" si="79"/>
        <v>0</v>
      </c>
      <c r="I143" s="193">
        <f t="shared" si="79"/>
        <v>0</v>
      </c>
      <c r="J143" s="420"/>
      <c r="K143" s="420"/>
      <c r="L143" s="190">
        <v>11</v>
      </c>
    </row>
    <row r="144" spans="1:16" ht="20.100000000000001" customHeight="1" x14ac:dyDescent="0.25">
      <c r="A144" s="421"/>
      <c r="B144" s="420"/>
      <c r="C144" s="190" t="s">
        <v>70</v>
      </c>
      <c r="D144" s="193">
        <f t="shared" si="78"/>
        <v>72727.600000000006</v>
      </c>
      <c r="E144" s="193">
        <f t="shared" ref="E144:I144" si="80">E152</f>
        <v>0</v>
      </c>
      <c r="F144" s="193">
        <f t="shared" si="80"/>
        <v>0</v>
      </c>
      <c r="G144" s="193">
        <f t="shared" si="80"/>
        <v>72727.600000000006</v>
      </c>
      <c r="H144" s="193">
        <f t="shared" si="80"/>
        <v>0</v>
      </c>
      <c r="I144" s="193">
        <f t="shared" si="80"/>
        <v>0</v>
      </c>
      <c r="J144" s="420"/>
      <c r="K144" s="420"/>
      <c r="L144" s="153">
        <v>11</v>
      </c>
    </row>
    <row r="145" spans="1:12" ht="20.100000000000001" customHeight="1" x14ac:dyDescent="0.25">
      <c r="A145" s="421"/>
      <c r="B145" s="420"/>
      <c r="C145" s="190" t="s">
        <v>297</v>
      </c>
      <c r="D145" s="193">
        <f t="shared" si="78"/>
        <v>65241.3</v>
      </c>
      <c r="E145" s="193">
        <f t="shared" ref="E145:I145" si="81">E153</f>
        <v>0</v>
      </c>
      <c r="F145" s="193">
        <f t="shared" si="81"/>
        <v>0</v>
      </c>
      <c r="G145" s="193">
        <f t="shared" si="81"/>
        <v>65241.3</v>
      </c>
      <c r="H145" s="193">
        <f t="shared" si="81"/>
        <v>0</v>
      </c>
      <c r="I145" s="193">
        <f t="shared" si="81"/>
        <v>0</v>
      </c>
      <c r="J145" s="420"/>
      <c r="K145" s="420"/>
      <c r="L145" s="153">
        <v>11</v>
      </c>
    </row>
    <row r="146" spans="1:12" ht="20.100000000000001" customHeight="1" x14ac:dyDescent="0.25">
      <c r="A146" s="421"/>
      <c r="B146" s="420"/>
      <c r="C146" s="190" t="s">
        <v>298</v>
      </c>
      <c r="D146" s="193">
        <f t="shared" si="78"/>
        <v>66056.800000000003</v>
      </c>
      <c r="E146" s="193">
        <f t="shared" ref="E146:I146" si="82">E154</f>
        <v>0</v>
      </c>
      <c r="F146" s="193">
        <f t="shared" si="82"/>
        <v>0</v>
      </c>
      <c r="G146" s="193">
        <f t="shared" si="82"/>
        <v>66056.800000000003</v>
      </c>
      <c r="H146" s="193">
        <f t="shared" si="82"/>
        <v>0</v>
      </c>
      <c r="I146" s="193">
        <f t="shared" si="82"/>
        <v>0</v>
      </c>
      <c r="J146" s="420"/>
      <c r="K146" s="420"/>
      <c r="L146" s="153">
        <v>11</v>
      </c>
    </row>
    <row r="147" spans="1:12" ht="30.75" customHeight="1" x14ac:dyDescent="0.25">
      <c r="A147" s="421"/>
      <c r="B147" s="420"/>
      <c r="C147" s="190" t="s">
        <v>308</v>
      </c>
      <c r="D147" s="193">
        <f>SUM(E147:I147)</f>
        <v>66056.800000000003</v>
      </c>
      <c r="E147" s="193">
        <f t="shared" ref="E147:I147" si="83">E155</f>
        <v>0</v>
      </c>
      <c r="F147" s="193">
        <f t="shared" si="83"/>
        <v>0</v>
      </c>
      <c r="G147" s="193">
        <f t="shared" si="83"/>
        <v>66056.800000000003</v>
      </c>
      <c r="H147" s="193">
        <f t="shared" si="83"/>
        <v>0</v>
      </c>
      <c r="I147" s="193">
        <f t="shared" si="83"/>
        <v>0</v>
      </c>
      <c r="J147" s="420"/>
      <c r="K147" s="420"/>
      <c r="L147" s="153">
        <v>11</v>
      </c>
    </row>
    <row r="148" spans="1:12" ht="32.25" customHeight="1" x14ac:dyDescent="0.25">
      <c r="A148" s="421"/>
      <c r="B148" s="420"/>
      <c r="C148" s="190" t="s">
        <v>309</v>
      </c>
      <c r="D148" s="193">
        <f t="shared" ref="D148:D149" si="84">SUM(E148:I148)</f>
        <v>66056.800000000003</v>
      </c>
      <c r="E148" s="193">
        <f t="shared" ref="E148:I148" si="85">E156</f>
        <v>0</v>
      </c>
      <c r="F148" s="193">
        <f t="shared" si="85"/>
        <v>0</v>
      </c>
      <c r="G148" s="193">
        <f t="shared" si="85"/>
        <v>66056.800000000003</v>
      </c>
      <c r="H148" s="193">
        <f t="shared" si="85"/>
        <v>0</v>
      </c>
      <c r="I148" s="193">
        <f t="shared" si="85"/>
        <v>0</v>
      </c>
      <c r="J148" s="420"/>
      <c r="K148" s="420"/>
      <c r="L148" s="190">
        <v>11</v>
      </c>
    </row>
    <row r="149" spans="1:12" ht="33" customHeight="1" x14ac:dyDescent="0.25">
      <c r="A149" s="421"/>
      <c r="B149" s="420"/>
      <c r="C149" s="190" t="s">
        <v>310</v>
      </c>
      <c r="D149" s="193">
        <f t="shared" si="84"/>
        <v>66056.800000000003</v>
      </c>
      <c r="E149" s="193">
        <f t="shared" ref="E149:I149" si="86">E157</f>
        <v>0</v>
      </c>
      <c r="F149" s="193">
        <f t="shared" si="86"/>
        <v>0</v>
      </c>
      <c r="G149" s="193">
        <f t="shared" si="86"/>
        <v>66056.800000000003</v>
      </c>
      <c r="H149" s="193">
        <f t="shared" si="86"/>
        <v>0</v>
      </c>
      <c r="I149" s="193">
        <f t="shared" si="86"/>
        <v>0</v>
      </c>
      <c r="J149" s="420"/>
      <c r="K149" s="420"/>
      <c r="L149" s="190">
        <v>11</v>
      </c>
    </row>
    <row r="150" spans="1:12" ht="20.100000000000001" customHeight="1" x14ac:dyDescent="0.25">
      <c r="A150" s="421" t="s">
        <v>33</v>
      </c>
      <c r="B150" s="420" t="s">
        <v>698</v>
      </c>
      <c r="C150" s="191" t="s">
        <v>307</v>
      </c>
      <c r="D150" s="57">
        <f>SUM(D151:D157)</f>
        <v>460115.3</v>
      </c>
      <c r="E150" s="57">
        <f>E151+E152+E153+E154+E155+E156+E157</f>
        <v>0</v>
      </c>
      <c r="F150" s="57">
        <f>F151+F152+F153+F154+F155+F156+F157</f>
        <v>0</v>
      </c>
      <c r="G150" s="57">
        <f>SUM(G151:G157)</f>
        <v>460115.3</v>
      </c>
      <c r="H150" s="57">
        <f>H151+H152+H153+H154+H155+H156+H157</f>
        <v>0</v>
      </c>
      <c r="I150" s="57">
        <f>I151+I152+I153+I154+I155+I156+I157</f>
        <v>0</v>
      </c>
      <c r="J150" s="420" t="s">
        <v>446</v>
      </c>
      <c r="K150" s="420" t="s">
        <v>183</v>
      </c>
      <c r="L150" s="191">
        <v>77</v>
      </c>
    </row>
    <row r="151" spans="1:12" ht="20.100000000000001" customHeight="1" x14ac:dyDescent="0.25">
      <c r="A151" s="421"/>
      <c r="B151" s="420"/>
      <c r="C151" s="190" t="s">
        <v>66</v>
      </c>
      <c r="D151" s="193">
        <f t="shared" ref="D151:D154" si="87">SUM(E151:I151)</f>
        <v>57919.199999999997</v>
      </c>
      <c r="E151" s="193">
        <v>0</v>
      </c>
      <c r="F151" s="193">
        <v>0</v>
      </c>
      <c r="G151" s="157">
        <v>57919.199999999997</v>
      </c>
      <c r="H151" s="193">
        <v>0</v>
      </c>
      <c r="I151" s="193">
        <v>0</v>
      </c>
      <c r="J151" s="420"/>
      <c r="K151" s="420"/>
      <c r="L151" s="190">
        <v>11</v>
      </c>
    </row>
    <row r="152" spans="1:12" ht="20.100000000000001" customHeight="1" x14ac:dyDescent="0.25">
      <c r="A152" s="421"/>
      <c r="B152" s="420"/>
      <c r="C152" s="190" t="s">
        <v>70</v>
      </c>
      <c r="D152" s="193">
        <f t="shared" si="87"/>
        <v>72727.600000000006</v>
      </c>
      <c r="E152" s="193">
        <v>0</v>
      </c>
      <c r="F152" s="193">
        <v>0</v>
      </c>
      <c r="G152" s="157">
        <v>72727.600000000006</v>
      </c>
      <c r="H152" s="193">
        <v>0</v>
      </c>
      <c r="I152" s="193">
        <v>0</v>
      </c>
      <c r="J152" s="420"/>
      <c r="K152" s="420"/>
      <c r="L152" s="153">
        <v>11</v>
      </c>
    </row>
    <row r="153" spans="1:12" ht="20.100000000000001" customHeight="1" x14ac:dyDescent="0.25">
      <c r="A153" s="421"/>
      <c r="B153" s="420"/>
      <c r="C153" s="190" t="s">
        <v>297</v>
      </c>
      <c r="D153" s="193">
        <f t="shared" si="87"/>
        <v>65241.3</v>
      </c>
      <c r="E153" s="193">
        <v>0</v>
      </c>
      <c r="F153" s="193">
        <v>0</v>
      </c>
      <c r="G153" s="157">
        <v>65241.3</v>
      </c>
      <c r="H153" s="193">
        <v>0</v>
      </c>
      <c r="I153" s="193">
        <v>0</v>
      </c>
      <c r="J153" s="420"/>
      <c r="K153" s="420"/>
      <c r="L153" s="153">
        <v>11</v>
      </c>
    </row>
    <row r="154" spans="1:12" ht="20.100000000000001" customHeight="1" x14ac:dyDescent="0.25">
      <c r="A154" s="421"/>
      <c r="B154" s="420"/>
      <c r="C154" s="190" t="s">
        <v>298</v>
      </c>
      <c r="D154" s="193">
        <f t="shared" si="87"/>
        <v>66056.800000000003</v>
      </c>
      <c r="E154" s="193">
        <v>0</v>
      </c>
      <c r="F154" s="193">
        <v>0</v>
      </c>
      <c r="G154" s="157">
        <v>66056.800000000003</v>
      </c>
      <c r="H154" s="193">
        <v>0</v>
      </c>
      <c r="I154" s="193">
        <v>0</v>
      </c>
      <c r="J154" s="420"/>
      <c r="K154" s="420"/>
      <c r="L154" s="153">
        <v>11</v>
      </c>
    </row>
    <row r="155" spans="1:12" ht="20.100000000000001" customHeight="1" x14ac:dyDescent="0.25">
      <c r="A155" s="421"/>
      <c r="B155" s="420"/>
      <c r="C155" s="190" t="s">
        <v>308</v>
      </c>
      <c r="D155" s="193">
        <f>SUM(E155:I155)</f>
        <v>66056.800000000003</v>
      </c>
      <c r="E155" s="193">
        <v>0</v>
      </c>
      <c r="F155" s="193">
        <v>0</v>
      </c>
      <c r="G155" s="157">
        <v>66056.800000000003</v>
      </c>
      <c r="H155" s="193">
        <v>0</v>
      </c>
      <c r="I155" s="193">
        <v>0</v>
      </c>
      <c r="J155" s="420"/>
      <c r="K155" s="420"/>
      <c r="L155" s="153">
        <v>11</v>
      </c>
    </row>
    <row r="156" spans="1:12" ht="42" customHeight="1" x14ac:dyDescent="0.25">
      <c r="A156" s="421"/>
      <c r="B156" s="420"/>
      <c r="C156" s="190" t="s">
        <v>309</v>
      </c>
      <c r="D156" s="193">
        <f t="shared" ref="D156:D157" si="88">SUM(E156:I156)</f>
        <v>66056.800000000003</v>
      </c>
      <c r="E156" s="193">
        <v>0</v>
      </c>
      <c r="F156" s="193">
        <v>0</v>
      </c>
      <c r="G156" s="157">
        <v>66056.800000000003</v>
      </c>
      <c r="H156" s="193">
        <v>0</v>
      </c>
      <c r="I156" s="193">
        <v>0</v>
      </c>
      <c r="J156" s="420"/>
      <c r="K156" s="420"/>
      <c r="L156" s="190">
        <v>11</v>
      </c>
    </row>
    <row r="157" spans="1:12" ht="33" customHeight="1" x14ac:dyDescent="0.25">
      <c r="A157" s="421"/>
      <c r="B157" s="420"/>
      <c r="C157" s="190" t="s">
        <v>310</v>
      </c>
      <c r="D157" s="193">
        <f t="shared" si="88"/>
        <v>66056.800000000003</v>
      </c>
      <c r="E157" s="193">
        <v>0</v>
      </c>
      <c r="F157" s="193">
        <v>0</v>
      </c>
      <c r="G157" s="157">
        <v>66056.800000000003</v>
      </c>
      <c r="H157" s="193">
        <v>0</v>
      </c>
      <c r="I157" s="193">
        <v>0</v>
      </c>
      <c r="J157" s="420"/>
      <c r="K157" s="420"/>
      <c r="L157" s="190">
        <v>11</v>
      </c>
    </row>
    <row r="158" spans="1:12" ht="33" customHeight="1" x14ac:dyDescent="0.25">
      <c r="A158" s="421" t="s">
        <v>601</v>
      </c>
      <c r="B158" s="421"/>
      <c r="C158" s="421"/>
      <c r="D158" s="421"/>
      <c r="E158" s="421"/>
      <c r="F158" s="421"/>
      <c r="G158" s="421"/>
      <c r="H158" s="421"/>
      <c r="I158" s="421"/>
      <c r="J158" s="421"/>
      <c r="K158" s="421"/>
      <c r="L158" s="421"/>
    </row>
    <row r="159" spans="1:12" ht="36.75" customHeight="1" x14ac:dyDescent="0.25">
      <c r="A159" s="421" t="s">
        <v>294</v>
      </c>
      <c r="B159" s="420" t="s">
        <v>600</v>
      </c>
      <c r="C159" s="191" t="s">
        <v>307</v>
      </c>
      <c r="D159" s="57">
        <f>SUM(D160:D166)</f>
        <v>179579.72889999999</v>
      </c>
      <c r="E159" s="57">
        <f t="shared" ref="E159:I159" si="89">SUM(E160:E166)</f>
        <v>286.56369000000001</v>
      </c>
      <c r="F159" s="57">
        <f t="shared" si="89"/>
        <v>58.693770000000001</v>
      </c>
      <c r="G159" s="57">
        <f t="shared" si="89"/>
        <v>179234.47143999999</v>
      </c>
      <c r="H159" s="57">
        <f t="shared" si="89"/>
        <v>0</v>
      </c>
      <c r="I159" s="57">
        <f t="shared" si="89"/>
        <v>0</v>
      </c>
      <c r="J159" s="420" t="s">
        <v>448</v>
      </c>
      <c r="K159" s="420" t="s">
        <v>364</v>
      </c>
      <c r="L159" s="191">
        <f>L160+L161+L162+L163+L164+L165+L166</f>
        <v>10682</v>
      </c>
    </row>
    <row r="160" spans="1:12" ht="20.100000000000001" customHeight="1" x14ac:dyDescent="0.25">
      <c r="A160" s="421"/>
      <c r="B160" s="420"/>
      <c r="C160" s="190" t="s">
        <v>66</v>
      </c>
      <c r="D160" s="193">
        <f>D168+D176+D184+D208</f>
        <v>25627.328899999997</v>
      </c>
      <c r="E160" s="193">
        <f>E168+E176+E184+E208</f>
        <v>286.56369000000001</v>
      </c>
      <c r="F160" s="193">
        <f>F168+F176+F184+F208</f>
        <v>58.693770000000001</v>
      </c>
      <c r="G160" s="193">
        <f>G168+G176+G184+G208+G192</f>
        <v>25282.071439999996</v>
      </c>
      <c r="H160" s="193">
        <f>H168+H176+H184+H208</f>
        <v>0</v>
      </c>
      <c r="I160" s="193">
        <f>I168+I176+I184+I208</f>
        <v>0</v>
      </c>
      <c r="J160" s="420"/>
      <c r="K160" s="420"/>
      <c r="L160" s="190">
        <v>1523</v>
      </c>
    </row>
    <row r="161" spans="1:12" ht="32.25" customHeight="1" x14ac:dyDescent="0.25">
      <c r="A161" s="421"/>
      <c r="B161" s="420"/>
      <c r="C161" s="190" t="s">
        <v>70</v>
      </c>
      <c r="D161" s="193">
        <f t="shared" ref="D161:I161" si="90">D169+D177+D185</f>
        <v>26549.3</v>
      </c>
      <c r="E161" s="193">
        <f t="shared" si="90"/>
        <v>0</v>
      </c>
      <c r="F161" s="193">
        <f t="shared" si="90"/>
        <v>0</v>
      </c>
      <c r="G161" s="193">
        <f>G169+G177+G185+G192+G209</f>
        <v>26549.3</v>
      </c>
      <c r="H161" s="193">
        <f t="shared" si="90"/>
        <v>0</v>
      </c>
      <c r="I161" s="193">
        <f t="shared" si="90"/>
        <v>0</v>
      </c>
      <c r="J161" s="420"/>
      <c r="K161" s="420"/>
      <c r="L161" s="190">
        <v>1524</v>
      </c>
    </row>
    <row r="162" spans="1:12" ht="20.100000000000001" customHeight="1" x14ac:dyDescent="0.25">
      <c r="A162" s="421"/>
      <c r="B162" s="420"/>
      <c r="C162" s="190" t="s">
        <v>297</v>
      </c>
      <c r="D162" s="193">
        <f t="shared" ref="D162:I162" si="91">D170+D178+D186</f>
        <v>25004</v>
      </c>
      <c r="E162" s="193">
        <f t="shared" si="91"/>
        <v>0</v>
      </c>
      <c r="F162" s="193">
        <f t="shared" si="91"/>
        <v>0</v>
      </c>
      <c r="G162" s="193">
        <f t="shared" si="91"/>
        <v>25004</v>
      </c>
      <c r="H162" s="193">
        <f t="shared" si="91"/>
        <v>0</v>
      </c>
      <c r="I162" s="193">
        <f t="shared" si="91"/>
        <v>0</v>
      </c>
      <c r="J162" s="420"/>
      <c r="K162" s="420"/>
      <c r="L162" s="190">
        <v>1525</v>
      </c>
    </row>
    <row r="163" spans="1:12" ht="20.100000000000001" customHeight="1" x14ac:dyDescent="0.25">
      <c r="A163" s="421"/>
      <c r="B163" s="420"/>
      <c r="C163" s="190" t="s">
        <v>298</v>
      </c>
      <c r="D163" s="193">
        <f t="shared" ref="D163:I163" si="92">D171+D179+D187</f>
        <v>25599.999999999996</v>
      </c>
      <c r="E163" s="193">
        <f t="shared" si="92"/>
        <v>0</v>
      </c>
      <c r="F163" s="193">
        <f t="shared" si="92"/>
        <v>0</v>
      </c>
      <c r="G163" s="193">
        <f t="shared" si="92"/>
        <v>25599.999999999996</v>
      </c>
      <c r="H163" s="193">
        <f t="shared" si="92"/>
        <v>0</v>
      </c>
      <c r="I163" s="193">
        <f t="shared" si="92"/>
        <v>0</v>
      </c>
      <c r="J163" s="420"/>
      <c r="K163" s="420"/>
      <c r="L163" s="190">
        <v>1526</v>
      </c>
    </row>
    <row r="164" spans="1:12" s="152" customFormat="1" ht="20.100000000000001" customHeight="1" x14ac:dyDescent="0.25">
      <c r="A164" s="421"/>
      <c r="B164" s="420"/>
      <c r="C164" s="190" t="s">
        <v>308</v>
      </c>
      <c r="D164" s="193">
        <f t="shared" ref="D164:I164" si="93">D172+D180+D188</f>
        <v>25599.699999999997</v>
      </c>
      <c r="E164" s="193">
        <f t="shared" si="93"/>
        <v>0</v>
      </c>
      <c r="F164" s="193">
        <f t="shared" si="93"/>
        <v>0</v>
      </c>
      <c r="G164" s="193">
        <f t="shared" si="93"/>
        <v>25599.699999999997</v>
      </c>
      <c r="H164" s="193">
        <f t="shared" si="93"/>
        <v>0</v>
      </c>
      <c r="I164" s="193">
        <f t="shared" si="93"/>
        <v>0</v>
      </c>
      <c r="J164" s="420"/>
      <c r="K164" s="420"/>
      <c r="L164" s="190">
        <v>1527</v>
      </c>
    </row>
    <row r="165" spans="1:12" ht="36.75" customHeight="1" x14ac:dyDescent="0.25">
      <c r="A165" s="421"/>
      <c r="B165" s="420"/>
      <c r="C165" s="190" t="s">
        <v>309</v>
      </c>
      <c r="D165" s="193">
        <f t="shared" ref="D165:I165" si="94">D173+D181+D189</f>
        <v>25599.699999999997</v>
      </c>
      <c r="E165" s="193">
        <f t="shared" si="94"/>
        <v>0</v>
      </c>
      <c r="F165" s="193">
        <f t="shared" si="94"/>
        <v>0</v>
      </c>
      <c r="G165" s="193">
        <f t="shared" si="94"/>
        <v>25599.699999999997</v>
      </c>
      <c r="H165" s="193">
        <f t="shared" si="94"/>
        <v>0</v>
      </c>
      <c r="I165" s="193">
        <f t="shared" si="94"/>
        <v>0</v>
      </c>
      <c r="J165" s="420"/>
      <c r="K165" s="420"/>
      <c r="L165" s="190">
        <v>1528</v>
      </c>
    </row>
    <row r="166" spans="1:12" ht="30" customHeight="1" x14ac:dyDescent="0.25">
      <c r="A166" s="421"/>
      <c r="B166" s="420"/>
      <c r="C166" s="190" t="s">
        <v>310</v>
      </c>
      <c r="D166" s="193">
        <f t="shared" ref="D166:I166" si="95">D174+D182+D190</f>
        <v>25599.699999999997</v>
      </c>
      <c r="E166" s="193">
        <f t="shared" si="95"/>
        <v>0</v>
      </c>
      <c r="F166" s="193">
        <f t="shared" si="95"/>
        <v>0</v>
      </c>
      <c r="G166" s="193">
        <f t="shared" si="95"/>
        <v>25599.699999999997</v>
      </c>
      <c r="H166" s="193">
        <f t="shared" si="95"/>
        <v>0</v>
      </c>
      <c r="I166" s="193">
        <f t="shared" si="95"/>
        <v>0</v>
      </c>
      <c r="J166" s="420"/>
      <c r="K166" s="420"/>
      <c r="L166" s="190">
        <v>1529</v>
      </c>
    </row>
    <row r="167" spans="1:12" ht="20.100000000000001" customHeight="1" x14ac:dyDescent="0.25">
      <c r="A167" s="421" t="s">
        <v>618</v>
      </c>
      <c r="B167" s="420" t="s">
        <v>34</v>
      </c>
      <c r="C167" s="191" t="s">
        <v>307</v>
      </c>
      <c r="D167" s="57">
        <f>SUM(D168:D174)</f>
        <v>10270</v>
      </c>
      <c r="E167" s="57">
        <f t="shared" ref="E167" si="96">E168+E169+E170+E171+E172+E173+E174</f>
        <v>0</v>
      </c>
      <c r="F167" s="57">
        <f t="shared" ref="F167" si="97">F168+F169+F170+F171+F172+F173+F174</f>
        <v>0</v>
      </c>
      <c r="G167" s="57">
        <f t="shared" ref="G167" si="98">SUM(G168:G174)</f>
        <v>10270</v>
      </c>
      <c r="H167" s="57">
        <f t="shared" ref="H167" si="99">H168+H169+H170+H171+H172+H173+H174</f>
        <v>0</v>
      </c>
      <c r="I167" s="57">
        <f t="shared" ref="I167" si="100">I168+I169+I170+I171+I172+I173+I174</f>
        <v>0</v>
      </c>
      <c r="J167" s="420" t="s">
        <v>448</v>
      </c>
      <c r="K167" s="420" t="s">
        <v>92</v>
      </c>
      <c r="L167" s="191">
        <v>31.5</v>
      </c>
    </row>
    <row r="168" spans="1:12" ht="20.100000000000001" customHeight="1" x14ac:dyDescent="0.25">
      <c r="A168" s="421"/>
      <c r="B168" s="420"/>
      <c r="C168" s="190" t="s">
        <v>66</v>
      </c>
      <c r="D168" s="193">
        <f t="shared" ref="D168:D171" si="101">SUM(E168:I168)</f>
        <v>1870</v>
      </c>
      <c r="E168" s="193">
        <v>0</v>
      </c>
      <c r="F168" s="193">
        <v>0</v>
      </c>
      <c r="G168" s="193">
        <v>1870</v>
      </c>
      <c r="H168" s="193">
        <v>0</v>
      </c>
      <c r="I168" s="193">
        <v>0</v>
      </c>
      <c r="J168" s="420"/>
      <c r="K168" s="420"/>
      <c r="L168" s="190">
        <v>4.5</v>
      </c>
    </row>
    <row r="169" spans="1:12" ht="20.100000000000001" customHeight="1" x14ac:dyDescent="0.25">
      <c r="A169" s="421"/>
      <c r="B169" s="420"/>
      <c r="C169" s="190" t="s">
        <v>70</v>
      </c>
      <c r="D169" s="193">
        <f t="shared" si="101"/>
        <v>1400</v>
      </c>
      <c r="E169" s="193">
        <v>0</v>
      </c>
      <c r="F169" s="193">
        <v>0</v>
      </c>
      <c r="G169" s="193">
        <v>1400</v>
      </c>
      <c r="H169" s="193">
        <v>0</v>
      </c>
      <c r="I169" s="193">
        <v>0</v>
      </c>
      <c r="J169" s="420"/>
      <c r="K169" s="420"/>
      <c r="L169" s="190">
        <v>4.5</v>
      </c>
    </row>
    <row r="170" spans="1:12" ht="20.100000000000001" customHeight="1" x14ac:dyDescent="0.25">
      <c r="A170" s="421"/>
      <c r="B170" s="420"/>
      <c r="C170" s="190" t="s">
        <v>297</v>
      </c>
      <c r="D170" s="193">
        <f t="shared" si="101"/>
        <v>1400</v>
      </c>
      <c r="E170" s="193">
        <v>0</v>
      </c>
      <c r="F170" s="193">
        <v>0</v>
      </c>
      <c r="G170" s="193">
        <v>1400</v>
      </c>
      <c r="H170" s="193">
        <v>0</v>
      </c>
      <c r="I170" s="193">
        <v>0</v>
      </c>
      <c r="J170" s="420"/>
      <c r="K170" s="420"/>
      <c r="L170" s="190">
        <v>4.5</v>
      </c>
    </row>
    <row r="171" spans="1:12" ht="20.100000000000001" customHeight="1" x14ac:dyDescent="0.25">
      <c r="A171" s="421"/>
      <c r="B171" s="420"/>
      <c r="C171" s="190" t="s">
        <v>298</v>
      </c>
      <c r="D171" s="193">
        <f t="shared" si="101"/>
        <v>1400</v>
      </c>
      <c r="E171" s="193">
        <v>0</v>
      </c>
      <c r="F171" s="193">
        <v>0</v>
      </c>
      <c r="G171" s="193">
        <v>1400</v>
      </c>
      <c r="H171" s="193">
        <v>0</v>
      </c>
      <c r="I171" s="193">
        <v>0</v>
      </c>
      <c r="J171" s="420"/>
      <c r="K171" s="420"/>
      <c r="L171" s="190">
        <v>4.5</v>
      </c>
    </row>
    <row r="172" spans="1:12" s="152" customFormat="1" ht="20.100000000000001" customHeight="1" x14ac:dyDescent="0.25">
      <c r="A172" s="421"/>
      <c r="B172" s="420"/>
      <c r="C172" s="190" t="s">
        <v>308</v>
      </c>
      <c r="D172" s="193">
        <f>SUM(E172:I172)</f>
        <v>1400</v>
      </c>
      <c r="E172" s="193">
        <v>0</v>
      </c>
      <c r="F172" s="193">
        <v>0</v>
      </c>
      <c r="G172" s="193">
        <v>1400</v>
      </c>
      <c r="H172" s="193">
        <v>0</v>
      </c>
      <c r="I172" s="193">
        <v>0</v>
      </c>
      <c r="J172" s="420"/>
      <c r="K172" s="420"/>
      <c r="L172" s="190">
        <v>4.5</v>
      </c>
    </row>
    <row r="173" spans="1:12" ht="33.75" customHeight="1" x14ac:dyDescent="0.25">
      <c r="A173" s="421"/>
      <c r="B173" s="420"/>
      <c r="C173" s="190" t="s">
        <v>309</v>
      </c>
      <c r="D173" s="193">
        <f t="shared" ref="D173:D174" si="102">SUM(E173:I173)</f>
        <v>1400</v>
      </c>
      <c r="E173" s="193">
        <v>0</v>
      </c>
      <c r="F173" s="193">
        <v>0</v>
      </c>
      <c r="G173" s="193">
        <v>1400</v>
      </c>
      <c r="H173" s="193">
        <v>0</v>
      </c>
      <c r="I173" s="193">
        <v>0</v>
      </c>
      <c r="J173" s="420"/>
      <c r="K173" s="420"/>
      <c r="L173" s="190">
        <v>4.5</v>
      </c>
    </row>
    <row r="174" spans="1:12" ht="33" customHeight="1" x14ac:dyDescent="0.25">
      <c r="A174" s="421"/>
      <c r="B174" s="420"/>
      <c r="C174" s="190" t="s">
        <v>310</v>
      </c>
      <c r="D174" s="193">
        <f t="shared" si="102"/>
        <v>1400</v>
      </c>
      <c r="E174" s="193">
        <v>0</v>
      </c>
      <c r="F174" s="193">
        <v>0</v>
      </c>
      <c r="G174" s="193">
        <v>1400</v>
      </c>
      <c r="H174" s="193">
        <v>0</v>
      </c>
      <c r="I174" s="193">
        <v>0</v>
      </c>
      <c r="J174" s="420"/>
      <c r="K174" s="420"/>
      <c r="L174" s="190">
        <v>4.5</v>
      </c>
    </row>
    <row r="175" spans="1:12" ht="20.100000000000001" customHeight="1" x14ac:dyDescent="0.25">
      <c r="A175" s="421" t="s">
        <v>337</v>
      </c>
      <c r="B175" s="314" t="s">
        <v>35</v>
      </c>
      <c r="C175" s="191" t="s">
        <v>307</v>
      </c>
      <c r="D175" s="57">
        <f>SUM(D176:D182)</f>
        <v>160769.60000000001</v>
      </c>
      <c r="E175" s="57">
        <f t="shared" ref="E175" si="103">E176+E177+E178+E179+E180+E181+E182</f>
        <v>0</v>
      </c>
      <c r="F175" s="57">
        <f t="shared" ref="F175" si="104">F176+F177+F178+F179+F180+F181+F182</f>
        <v>0</v>
      </c>
      <c r="G175" s="57">
        <f t="shared" ref="G175" si="105">SUM(G176:G182)</f>
        <v>160769.60000000001</v>
      </c>
      <c r="H175" s="57">
        <f t="shared" ref="H175" si="106">H176+H177+H178+H179+H180+H181+H182</f>
        <v>0</v>
      </c>
      <c r="I175" s="57">
        <f t="shared" ref="I175" si="107">I176+I177+I178+I179+I180+I181+I182</f>
        <v>0</v>
      </c>
      <c r="J175" s="420" t="s">
        <v>448</v>
      </c>
      <c r="K175" s="425" t="s">
        <v>93</v>
      </c>
      <c r="L175" s="191"/>
    </row>
    <row r="176" spans="1:12" ht="20.100000000000001" customHeight="1" x14ac:dyDescent="0.25">
      <c r="A176" s="421"/>
      <c r="B176" s="315"/>
      <c r="C176" s="190" t="s">
        <v>66</v>
      </c>
      <c r="D176" s="193">
        <f t="shared" ref="D176:D179" si="108">SUM(E176:I176)</f>
        <v>22225.8</v>
      </c>
      <c r="E176" s="193">
        <v>0</v>
      </c>
      <c r="F176" s="193">
        <v>0</v>
      </c>
      <c r="G176" s="193">
        <f>21204.1+521.7+500</f>
        <v>22225.8</v>
      </c>
      <c r="H176" s="193">
        <v>0</v>
      </c>
      <c r="I176" s="193">
        <v>0</v>
      </c>
      <c r="J176" s="420"/>
      <c r="K176" s="426"/>
      <c r="L176" s="190">
        <v>313</v>
      </c>
    </row>
    <row r="177" spans="1:12" ht="20.100000000000001" customHeight="1" x14ac:dyDescent="0.25">
      <c r="A177" s="421"/>
      <c r="B177" s="315"/>
      <c r="C177" s="190" t="s">
        <v>70</v>
      </c>
      <c r="D177" s="193">
        <f t="shared" si="108"/>
        <v>23981.200000000001</v>
      </c>
      <c r="E177" s="193">
        <v>0</v>
      </c>
      <c r="F177" s="193">
        <v>0</v>
      </c>
      <c r="G177" s="193">
        <v>23981.200000000001</v>
      </c>
      <c r="H177" s="193">
        <v>0</v>
      </c>
      <c r="I177" s="193">
        <v>0</v>
      </c>
      <c r="J177" s="420"/>
      <c r="K177" s="426"/>
      <c r="L177" s="190">
        <v>314</v>
      </c>
    </row>
    <row r="178" spans="1:12" ht="20.100000000000001" customHeight="1" x14ac:dyDescent="0.25">
      <c r="A178" s="421"/>
      <c r="B178" s="315"/>
      <c r="C178" s="190" t="s">
        <v>297</v>
      </c>
      <c r="D178" s="193">
        <f t="shared" si="108"/>
        <v>22435.9</v>
      </c>
      <c r="E178" s="193">
        <v>0</v>
      </c>
      <c r="F178" s="193">
        <v>0</v>
      </c>
      <c r="G178" s="193">
        <v>22435.9</v>
      </c>
      <c r="H178" s="193">
        <v>0</v>
      </c>
      <c r="I178" s="193">
        <v>0</v>
      </c>
      <c r="J178" s="420"/>
      <c r="K178" s="426"/>
      <c r="L178" s="190">
        <v>314</v>
      </c>
    </row>
    <row r="179" spans="1:12" ht="20.100000000000001" customHeight="1" x14ac:dyDescent="0.25">
      <c r="A179" s="421"/>
      <c r="B179" s="315"/>
      <c r="C179" s="190" t="s">
        <v>298</v>
      </c>
      <c r="D179" s="193">
        <f t="shared" si="108"/>
        <v>23031.899999999998</v>
      </c>
      <c r="E179" s="193">
        <v>0</v>
      </c>
      <c r="F179" s="193">
        <v>0</v>
      </c>
      <c r="G179" s="193">
        <f>23031.6+0.3</f>
        <v>23031.899999999998</v>
      </c>
      <c r="H179" s="193">
        <v>0</v>
      </c>
      <c r="I179" s="193">
        <v>0</v>
      </c>
      <c r="J179" s="420"/>
      <c r="K179" s="426"/>
      <c r="L179" s="190">
        <v>314</v>
      </c>
    </row>
    <row r="180" spans="1:12" s="152" customFormat="1" ht="20.100000000000001" customHeight="1" x14ac:dyDescent="0.25">
      <c r="A180" s="421"/>
      <c r="B180" s="315"/>
      <c r="C180" s="190" t="s">
        <v>308</v>
      </c>
      <c r="D180" s="193">
        <f>SUM(E180:I180)</f>
        <v>23031.599999999999</v>
      </c>
      <c r="E180" s="193">
        <v>0</v>
      </c>
      <c r="F180" s="193">
        <v>0</v>
      </c>
      <c r="G180" s="193">
        <v>23031.599999999999</v>
      </c>
      <c r="H180" s="193">
        <v>0</v>
      </c>
      <c r="I180" s="193">
        <v>0</v>
      </c>
      <c r="J180" s="420"/>
      <c r="K180" s="426"/>
      <c r="L180" s="190">
        <v>314</v>
      </c>
    </row>
    <row r="181" spans="1:12" ht="35.25" customHeight="1" x14ac:dyDescent="0.25">
      <c r="A181" s="421"/>
      <c r="B181" s="315"/>
      <c r="C181" s="190" t="s">
        <v>309</v>
      </c>
      <c r="D181" s="193">
        <f t="shared" ref="D181:D182" si="109">SUM(E181:I181)</f>
        <v>23031.599999999999</v>
      </c>
      <c r="E181" s="193">
        <v>0</v>
      </c>
      <c r="F181" s="193">
        <v>0</v>
      </c>
      <c r="G181" s="193">
        <v>23031.599999999999</v>
      </c>
      <c r="H181" s="193">
        <v>0</v>
      </c>
      <c r="I181" s="193">
        <v>0</v>
      </c>
      <c r="J181" s="420"/>
      <c r="K181" s="426"/>
      <c r="L181" s="190">
        <v>314</v>
      </c>
    </row>
    <row r="182" spans="1:12" ht="34.5" customHeight="1" x14ac:dyDescent="0.25">
      <c r="A182" s="421"/>
      <c r="B182" s="316"/>
      <c r="C182" s="190" t="s">
        <v>310</v>
      </c>
      <c r="D182" s="193">
        <f t="shared" si="109"/>
        <v>23031.599999999999</v>
      </c>
      <c r="E182" s="193">
        <v>0</v>
      </c>
      <c r="F182" s="193">
        <v>0</v>
      </c>
      <c r="G182" s="193">
        <v>23031.599999999999</v>
      </c>
      <c r="H182" s="193">
        <v>0</v>
      </c>
      <c r="I182" s="193">
        <v>0</v>
      </c>
      <c r="J182" s="420"/>
      <c r="K182" s="427"/>
      <c r="L182" s="190">
        <v>314</v>
      </c>
    </row>
    <row r="183" spans="1:12" ht="20.25" customHeight="1" x14ac:dyDescent="0.25">
      <c r="A183" s="421" t="s">
        <v>408</v>
      </c>
      <c r="B183" s="420" t="s">
        <v>36</v>
      </c>
      <c r="C183" s="191" t="s">
        <v>307</v>
      </c>
      <c r="D183" s="57">
        <f>SUM(D184:D190)</f>
        <v>8176.7000000000007</v>
      </c>
      <c r="E183" s="57">
        <f t="shared" ref="E183" si="110">E184+E185+E186+E187+E188+E189+E190</f>
        <v>0</v>
      </c>
      <c r="F183" s="57">
        <f t="shared" ref="F183" si="111">F184+F185+F186+F187+F188+F189+F190</f>
        <v>0</v>
      </c>
      <c r="G183" s="57">
        <f t="shared" ref="G183" si="112">SUM(G184:G190)</f>
        <v>8176.7000000000007</v>
      </c>
      <c r="H183" s="57">
        <f t="shared" ref="H183" si="113">H184+H185+H186+H187+H188+H189+H190</f>
        <v>0</v>
      </c>
      <c r="I183" s="57">
        <f t="shared" ref="I183" si="114">I184+I185+I186+I187+I188+I189+I190</f>
        <v>0</v>
      </c>
      <c r="J183" s="420" t="s">
        <v>448</v>
      </c>
      <c r="K183" s="420" t="s">
        <v>94</v>
      </c>
      <c r="L183" s="191"/>
    </row>
    <row r="184" spans="1:12" ht="20.100000000000001" customHeight="1" x14ac:dyDescent="0.25">
      <c r="A184" s="421"/>
      <c r="B184" s="420"/>
      <c r="C184" s="190" t="s">
        <v>66</v>
      </c>
      <c r="D184" s="193">
        <f t="shared" ref="D184:D187" si="115">SUM(E184:I184)</f>
        <v>1168.0999999999999</v>
      </c>
      <c r="E184" s="193">
        <v>0</v>
      </c>
      <c r="F184" s="193">
        <v>0</v>
      </c>
      <c r="G184" s="193">
        <v>1168.0999999999999</v>
      </c>
      <c r="H184" s="193">
        <v>0</v>
      </c>
      <c r="I184" s="193">
        <v>0</v>
      </c>
      <c r="J184" s="420"/>
      <c r="K184" s="420"/>
      <c r="L184" s="190"/>
    </row>
    <row r="185" spans="1:12" ht="20.100000000000001" customHeight="1" x14ac:dyDescent="0.25">
      <c r="A185" s="421"/>
      <c r="B185" s="420"/>
      <c r="C185" s="190" t="s">
        <v>70</v>
      </c>
      <c r="D185" s="193">
        <f t="shared" si="115"/>
        <v>1168.0999999999999</v>
      </c>
      <c r="E185" s="193">
        <v>0</v>
      </c>
      <c r="F185" s="193">
        <v>0</v>
      </c>
      <c r="G185" s="193">
        <v>1168.0999999999999</v>
      </c>
      <c r="H185" s="193">
        <v>0</v>
      </c>
      <c r="I185" s="193">
        <v>0</v>
      </c>
      <c r="J185" s="420"/>
      <c r="K185" s="420"/>
      <c r="L185" s="190">
        <v>25.3</v>
      </c>
    </row>
    <row r="186" spans="1:12" ht="20.100000000000001" customHeight="1" x14ac:dyDescent="0.25">
      <c r="A186" s="421"/>
      <c r="B186" s="420"/>
      <c r="C186" s="190" t="s">
        <v>297</v>
      </c>
      <c r="D186" s="193">
        <f t="shared" si="115"/>
        <v>1168.0999999999999</v>
      </c>
      <c r="E186" s="193">
        <v>0</v>
      </c>
      <c r="F186" s="193">
        <v>0</v>
      </c>
      <c r="G186" s="193">
        <v>1168.0999999999999</v>
      </c>
      <c r="H186" s="193">
        <v>0</v>
      </c>
      <c r="I186" s="193">
        <v>0</v>
      </c>
      <c r="J186" s="420"/>
      <c r="K186" s="420"/>
      <c r="L186" s="190">
        <v>25.3</v>
      </c>
    </row>
    <row r="187" spans="1:12" ht="20.100000000000001" customHeight="1" x14ac:dyDescent="0.25">
      <c r="A187" s="421"/>
      <c r="B187" s="420"/>
      <c r="C187" s="190" t="s">
        <v>298</v>
      </c>
      <c r="D187" s="193">
        <f t="shared" si="115"/>
        <v>1168.0999999999999</v>
      </c>
      <c r="E187" s="193">
        <v>0</v>
      </c>
      <c r="F187" s="193">
        <v>0</v>
      </c>
      <c r="G187" s="193">
        <v>1168.0999999999999</v>
      </c>
      <c r="H187" s="193">
        <v>0</v>
      </c>
      <c r="I187" s="193">
        <v>0</v>
      </c>
      <c r="J187" s="420"/>
      <c r="K187" s="420"/>
      <c r="L187" s="190">
        <v>25.5</v>
      </c>
    </row>
    <row r="188" spans="1:12" s="152" customFormat="1" ht="20.100000000000001" customHeight="1" x14ac:dyDescent="0.25">
      <c r="A188" s="421"/>
      <c r="B188" s="420"/>
      <c r="C188" s="190" t="s">
        <v>308</v>
      </c>
      <c r="D188" s="193">
        <f>SUM(E188:I188)</f>
        <v>1168.0999999999999</v>
      </c>
      <c r="E188" s="193">
        <v>0</v>
      </c>
      <c r="F188" s="193">
        <v>0</v>
      </c>
      <c r="G188" s="193">
        <v>1168.0999999999999</v>
      </c>
      <c r="H188" s="193">
        <v>0</v>
      </c>
      <c r="I188" s="193">
        <v>0</v>
      </c>
      <c r="J188" s="420"/>
      <c r="K188" s="420"/>
      <c r="L188" s="190">
        <v>25.5</v>
      </c>
    </row>
    <row r="189" spans="1:12" ht="35.25" customHeight="1" x14ac:dyDescent="0.25">
      <c r="A189" s="421"/>
      <c r="B189" s="420"/>
      <c r="C189" s="190" t="s">
        <v>309</v>
      </c>
      <c r="D189" s="193">
        <f t="shared" ref="D189:D190" si="116">SUM(E189:I189)</f>
        <v>1168.0999999999999</v>
      </c>
      <c r="E189" s="193">
        <v>0</v>
      </c>
      <c r="F189" s="193">
        <v>0</v>
      </c>
      <c r="G189" s="193">
        <v>1168.0999999999999</v>
      </c>
      <c r="H189" s="193">
        <v>0</v>
      </c>
      <c r="I189" s="193">
        <v>0</v>
      </c>
      <c r="J189" s="420"/>
      <c r="K189" s="420"/>
      <c r="L189" s="190">
        <v>25.5</v>
      </c>
    </row>
    <row r="190" spans="1:12" ht="33.75" customHeight="1" x14ac:dyDescent="0.25">
      <c r="A190" s="421"/>
      <c r="B190" s="420"/>
      <c r="C190" s="190" t="s">
        <v>310</v>
      </c>
      <c r="D190" s="193">
        <f t="shared" si="116"/>
        <v>1168.0999999999999</v>
      </c>
      <c r="E190" s="193">
        <v>0</v>
      </c>
      <c r="F190" s="193">
        <v>0</v>
      </c>
      <c r="G190" s="193">
        <v>1168.0999999999999</v>
      </c>
      <c r="H190" s="193">
        <v>0</v>
      </c>
      <c r="I190" s="193">
        <v>0</v>
      </c>
      <c r="J190" s="420"/>
      <c r="K190" s="420"/>
      <c r="L190" s="190">
        <v>25.5</v>
      </c>
    </row>
    <row r="191" spans="1:12" ht="33.75" customHeight="1" x14ac:dyDescent="0.25">
      <c r="A191" s="422" t="s">
        <v>619</v>
      </c>
      <c r="B191" s="314" t="s">
        <v>748</v>
      </c>
      <c r="C191" s="190" t="s">
        <v>307</v>
      </c>
      <c r="D191" s="193">
        <f>SUM(D192:D198)</f>
        <v>0</v>
      </c>
      <c r="E191" s="193">
        <f t="shared" ref="E191:F191" si="117">E192+E193+E194+E195+E196+E197+E198</f>
        <v>0</v>
      </c>
      <c r="F191" s="193">
        <f t="shared" si="117"/>
        <v>0</v>
      </c>
      <c r="G191" s="193">
        <f t="shared" ref="G191" si="118">SUM(G192:G198)</f>
        <v>0</v>
      </c>
      <c r="H191" s="193">
        <f t="shared" ref="H191:I191" si="119">H192+H193+H194+H195+H196+H197+H198</f>
        <v>0</v>
      </c>
      <c r="I191" s="193">
        <f t="shared" si="119"/>
        <v>0</v>
      </c>
      <c r="J191" s="314" t="s">
        <v>449</v>
      </c>
      <c r="K191" s="314" t="s">
        <v>752</v>
      </c>
      <c r="L191" s="190" t="s">
        <v>2</v>
      </c>
    </row>
    <row r="192" spans="1:12" ht="33.75" customHeight="1" x14ac:dyDescent="0.25">
      <c r="A192" s="423"/>
      <c r="B192" s="315"/>
      <c r="C192" s="190" t="s">
        <v>66</v>
      </c>
      <c r="D192" s="193">
        <f t="shared" ref="D192:D195" si="120">SUM(E192:I192)</f>
        <v>0</v>
      </c>
      <c r="E192" s="193">
        <f>E200</f>
        <v>0</v>
      </c>
      <c r="F192" s="193">
        <f t="shared" ref="F192:I192" si="121">F200</f>
        <v>0</v>
      </c>
      <c r="G192" s="193">
        <f t="shared" si="121"/>
        <v>0</v>
      </c>
      <c r="H192" s="193">
        <f t="shared" si="121"/>
        <v>0</v>
      </c>
      <c r="I192" s="193">
        <f t="shared" si="121"/>
        <v>0</v>
      </c>
      <c r="J192" s="315"/>
      <c r="K192" s="315"/>
      <c r="L192" s="190" t="s">
        <v>2</v>
      </c>
    </row>
    <row r="193" spans="1:12" ht="33.75" customHeight="1" x14ac:dyDescent="0.25">
      <c r="A193" s="423"/>
      <c r="B193" s="315"/>
      <c r="C193" s="190" t="s">
        <v>70</v>
      </c>
      <c r="D193" s="193">
        <f t="shared" si="120"/>
        <v>0</v>
      </c>
      <c r="E193" s="193">
        <f t="shared" ref="E193:I198" si="122">E201</f>
        <v>0</v>
      </c>
      <c r="F193" s="193">
        <f t="shared" si="122"/>
        <v>0</v>
      </c>
      <c r="G193" s="193">
        <f t="shared" si="122"/>
        <v>0</v>
      </c>
      <c r="H193" s="193">
        <f t="shared" si="122"/>
        <v>0</v>
      </c>
      <c r="I193" s="193">
        <f t="shared" si="122"/>
        <v>0</v>
      </c>
      <c r="J193" s="315"/>
      <c r="K193" s="315"/>
      <c r="L193" s="190" t="s">
        <v>2</v>
      </c>
    </row>
    <row r="194" spans="1:12" ht="33.75" customHeight="1" x14ac:dyDescent="0.25">
      <c r="A194" s="423"/>
      <c r="B194" s="315"/>
      <c r="C194" s="190" t="s">
        <v>297</v>
      </c>
      <c r="D194" s="193">
        <f t="shared" si="120"/>
        <v>0</v>
      </c>
      <c r="E194" s="193">
        <f t="shared" si="122"/>
        <v>0</v>
      </c>
      <c r="F194" s="193">
        <f t="shared" si="122"/>
        <v>0</v>
      </c>
      <c r="G194" s="193">
        <f t="shared" si="122"/>
        <v>0</v>
      </c>
      <c r="H194" s="193">
        <f t="shared" si="122"/>
        <v>0</v>
      </c>
      <c r="I194" s="193">
        <f t="shared" si="122"/>
        <v>0</v>
      </c>
      <c r="J194" s="315"/>
      <c r="K194" s="315"/>
      <c r="L194" s="190" t="s">
        <v>2</v>
      </c>
    </row>
    <row r="195" spans="1:12" ht="33.75" customHeight="1" x14ac:dyDescent="0.25">
      <c r="A195" s="423"/>
      <c r="B195" s="315"/>
      <c r="C195" s="190" t="s">
        <v>298</v>
      </c>
      <c r="D195" s="193">
        <f t="shared" si="120"/>
        <v>0</v>
      </c>
      <c r="E195" s="193">
        <f t="shared" si="122"/>
        <v>0</v>
      </c>
      <c r="F195" s="193">
        <f t="shared" si="122"/>
        <v>0</v>
      </c>
      <c r="G195" s="193">
        <f t="shared" si="122"/>
        <v>0</v>
      </c>
      <c r="H195" s="193">
        <f t="shared" si="122"/>
        <v>0</v>
      </c>
      <c r="I195" s="193">
        <f t="shared" si="122"/>
        <v>0</v>
      </c>
      <c r="J195" s="315"/>
      <c r="K195" s="315"/>
      <c r="L195" s="190" t="s">
        <v>2</v>
      </c>
    </row>
    <row r="196" spans="1:12" ht="33.75" customHeight="1" x14ac:dyDescent="0.25">
      <c r="A196" s="423"/>
      <c r="B196" s="315"/>
      <c r="C196" s="190" t="s">
        <v>308</v>
      </c>
      <c r="D196" s="193">
        <f>SUM(E196:I196)</f>
        <v>0</v>
      </c>
      <c r="E196" s="193">
        <f t="shared" si="122"/>
        <v>0</v>
      </c>
      <c r="F196" s="193">
        <f t="shared" si="122"/>
        <v>0</v>
      </c>
      <c r="G196" s="193">
        <f t="shared" si="122"/>
        <v>0</v>
      </c>
      <c r="H196" s="193">
        <f t="shared" si="122"/>
        <v>0</v>
      </c>
      <c r="I196" s="193">
        <f t="shared" si="122"/>
        <v>0</v>
      </c>
      <c r="J196" s="315"/>
      <c r="K196" s="315"/>
      <c r="L196" s="190" t="s">
        <v>2</v>
      </c>
    </row>
    <row r="197" spans="1:12" ht="33.75" customHeight="1" x14ac:dyDescent="0.25">
      <c r="A197" s="423"/>
      <c r="B197" s="315"/>
      <c r="C197" s="190" t="s">
        <v>309</v>
      </c>
      <c r="D197" s="193">
        <f t="shared" ref="D197:D198" si="123">SUM(E197:I197)</f>
        <v>0</v>
      </c>
      <c r="E197" s="193">
        <f t="shared" si="122"/>
        <v>0</v>
      </c>
      <c r="F197" s="193">
        <f t="shared" si="122"/>
        <v>0</v>
      </c>
      <c r="G197" s="193">
        <f t="shared" si="122"/>
        <v>0</v>
      </c>
      <c r="H197" s="193">
        <f t="shared" si="122"/>
        <v>0</v>
      </c>
      <c r="I197" s="193">
        <f t="shared" si="122"/>
        <v>0</v>
      </c>
      <c r="J197" s="315"/>
      <c r="K197" s="315"/>
      <c r="L197" s="190"/>
    </row>
    <row r="198" spans="1:12" ht="33.75" customHeight="1" x14ac:dyDescent="0.25">
      <c r="A198" s="424"/>
      <c r="B198" s="316"/>
      <c r="C198" s="190" t="s">
        <v>310</v>
      </c>
      <c r="D198" s="193">
        <f t="shared" si="123"/>
        <v>0</v>
      </c>
      <c r="E198" s="193">
        <f t="shared" si="122"/>
        <v>0</v>
      </c>
      <c r="F198" s="193">
        <f t="shared" si="122"/>
        <v>0</v>
      </c>
      <c r="G198" s="193">
        <f t="shared" si="122"/>
        <v>0</v>
      </c>
      <c r="H198" s="193">
        <f t="shared" si="122"/>
        <v>0</v>
      </c>
      <c r="I198" s="193">
        <f t="shared" si="122"/>
        <v>0</v>
      </c>
      <c r="J198" s="316"/>
      <c r="K198" s="316"/>
      <c r="L198" s="190"/>
    </row>
    <row r="199" spans="1:12" ht="33.75" customHeight="1" x14ac:dyDescent="0.25">
      <c r="A199" s="422" t="s">
        <v>749</v>
      </c>
      <c r="B199" s="314" t="s">
        <v>750</v>
      </c>
      <c r="C199" s="190" t="s">
        <v>307</v>
      </c>
      <c r="D199" s="193">
        <f>SUM(D200:D206)</f>
        <v>0</v>
      </c>
      <c r="E199" s="193">
        <f t="shared" ref="E199:F199" si="124">E200+E201+E202+E203+E204+E205+E206</f>
        <v>0</v>
      </c>
      <c r="F199" s="193">
        <f t="shared" si="124"/>
        <v>0</v>
      </c>
      <c r="G199" s="193">
        <f t="shared" ref="G199" si="125">SUM(G200:G206)</f>
        <v>0</v>
      </c>
      <c r="H199" s="193">
        <f t="shared" ref="H199:I199" si="126">H200+H201+H202+H203+H204+H205+H206</f>
        <v>0</v>
      </c>
      <c r="I199" s="193">
        <f t="shared" si="126"/>
        <v>0</v>
      </c>
      <c r="J199" s="314" t="s">
        <v>449</v>
      </c>
      <c r="K199" s="314" t="s">
        <v>752</v>
      </c>
      <c r="L199" s="190" t="s">
        <v>2</v>
      </c>
    </row>
    <row r="200" spans="1:12" ht="33.75" customHeight="1" x14ac:dyDescent="0.25">
      <c r="A200" s="423"/>
      <c r="B200" s="315"/>
      <c r="C200" s="190" t="s">
        <v>66</v>
      </c>
      <c r="D200" s="193">
        <f t="shared" ref="D200:D203" si="127">SUM(E200:I200)</f>
        <v>0</v>
      </c>
      <c r="E200" s="193">
        <v>0</v>
      </c>
      <c r="F200" s="193">
        <v>0</v>
      </c>
      <c r="G200" s="193">
        <v>0</v>
      </c>
      <c r="H200" s="193">
        <v>0</v>
      </c>
      <c r="I200" s="193">
        <v>0</v>
      </c>
      <c r="J200" s="315"/>
      <c r="K200" s="315"/>
      <c r="L200" s="190" t="s">
        <v>2</v>
      </c>
    </row>
    <row r="201" spans="1:12" ht="33.75" customHeight="1" x14ac:dyDescent="0.25">
      <c r="A201" s="423"/>
      <c r="B201" s="315"/>
      <c r="C201" s="190" t="s">
        <v>70</v>
      </c>
      <c r="D201" s="193">
        <f t="shared" si="127"/>
        <v>0</v>
      </c>
      <c r="E201" s="193">
        <v>0</v>
      </c>
      <c r="F201" s="193">
        <v>0</v>
      </c>
      <c r="G201" s="193">
        <v>0</v>
      </c>
      <c r="H201" s="193">
        <v>0</v>
      </c>
      <c r="I201" s="193">
        <v>0</v>
      </c>
      <c r="J201" s="315"/>
      <c r="K201" s="315"/>
      <c r="L201" s="190" t="s">
        <v>2</v>
      </c>
    </row>
    <row r="202" spans="1:12" ht="33.75" customHeight="1" x14ac:dyDescent="0.25">
      <c r="A202" s="423"/>
      <c r="B202" s="315"/>
      <c r="C202" s="190" t="s">
        <v>297</v>
      </c>
      <c r="D202" s="193">
        <f t="shared" si="127"/>
        <v>0</v>
      </c>
      <c r="E202" s="193">
        <v>0</v>
      </c>
      <c r="F202" s="193">
        <v>0</v>
      </c>
      <c r="G202" s="193">
        <v>0</v>
      </c>
      <c r="H202" s="193">
        <v>0</v>
      </c>
      <c r="I202" s="193">
        <v>0</v>
      </c>
      <c r="J202" s="315"/>
      <c r="K202" s="315"/>
      <c r="L202" s="190" t="s">
        <v>2</v>
      </c>
    </row>
    <row r="203" spans="1:12" ht="33.75" customHeight="1" x14ac:dyDescent="0.25">
      <c r="A203" s="423"/>
      <c r="B203" s="315"/>
      <c r="C203" s="190" t="s">
        <v>298</v>
      </c>
      <c r="D203" s="193">
        <f t="shared" si="127"/>
        <v>0</v>
      </c>
      <c r="E203" s="193">
        <v>0</v>
      </c>
      <c r="F203" s="193">
        <v>0</v>
      </c>
      <c r="G203" s="193">
        <v>0</v>
      </c>
      <c r="H203" s="193">
        <v>0</v>
      </c>
      <c r="I203" s="193">
        <v>0</v>
      </c>
      <c r="J203" s="315"/>
      <c r="K203" s="315"/>
      <c r="L203" s="190" t="s">
        <v>2</v>
      </c>
    </row>
    <row r="204" spans="1:12" ht="33.75" customHeight="1" x14ac:dyDescent="0.25">
      <c r="A204" s="423"/>
      <c r="B204" s="315"/>
      <c r="C204" s="190" t="s">
        <v>308</v>
      </c>
      <c r="D204" s="193">
        <f>SUM(E204:I204)</f>
        <v>0</v>
      </c>
      <c r="E204" s="193">
        <v>0</v>
      </c>
      <c r="F204" s="193">
        <v>0</v>
      </c>
      <c r="G204" s="193">
        <v>0</v>
      </c>
      <c r="H204" s="193">
        <v>0</v>
      </c>
      <c r="I204" s="193">
        <v>0</v>
      </c>
      <c r="J204" s="315"/>
      <c r="K204" s="315"/>
      <c r="L204" s="190" t="s">
        <v>2</v>
      </c>
    </row>
    <row r="205" spans="1:12" ht="33.75" customHeight="1" x14ac:dyDescent="0.25">
      <c r="A205" s="423"/>
      <c r="B205" s="315"/>
      <c r="C205" s="190" t="s">
        <v>309</v>
      </c>
      <c r="D205" s="193">
        <f t="shared" ref="D205:D206" si="128">SUM(E205:I205)</f>
        <v>0</v>
      </c>
      <c r="E205" s="193">
        <v>0</v>
      </c>
      <c r="F205" s="193">
        <v>0</v>
      </c>
      <c r="G205" s="193">
        <v>0</v>
      </c>
      <c r="H205" s="193">
        <v>0</v>
      </c>
      <c r="I205" s="193">
        <v>0</v>
      </c>
      <c r="J205" s="315"/>
      <c r="K205" s="315"/>
      <c r="L205" s="190"/>
    </row>
    <row r="206" spans="1:12" ht="33.75" customHeight="1" x14ac:dyDescent="0.25">
      <c r="A206" s="424"/>
      <c r="B206" s="316"/>
      <c r="C206" s="190" t="s">
        <v>310</v>
      </c>
      <c r="D206" s="193">
        <f t="shared" si="128"/>
        <v>0</v>
      </c>
      <c r="E206" s="193">
        <v>0</v>
      </c>
      <c r="F206" s="193">
        <v>0</v>
      </c>
      <c r="G206" s="193">
        <v>0</v>
      </c>
      <c r="H206" s="193">
        <v>0</v>
      </c>
      <c r="I206" s="193">
        <v>0</v>
      </c>
      <c r="J206" s="316"/>
      <c r="K206" s="316"/>
      <c r="L206" s="190"/>
    </row>
    <row r="207" spans="1:12" ht="20.100000000000001" customHeight="1" x14ac:dyDescent="0.25">
      <c r="A207" s="421" t="s">
        <v>747</v>
      </c>
      <c r="B207" s="314" t="s">
        <v>739</v>
      </c>
      <c r="C207" s="191" t="s">
        <v>307</v>
      </c>
      <c r="D207" s="57">
        <f>SUM(D208:D214)</f>
        <v>363.42890000000006</v>
      </c>
      <c r="E207" s="57">
        <f t="shared" ref="E207:I207" si="129">SUM(E208:E214)</f>
        <v>286.56369000000001</v>
      </c>
      <c r="F207" s="57">
        <f t="shared" si="129"/>
        <v>58.693770000000001</v>
      </c>
      <c r="G207" s="57">
        <f t="shared" si="129"/>
        <v>18.17144</v>
      </c>
      <c r="H207" s="57">
        <f t="shared" si="129"/>
        <v>0</v>
      </c>
      <c r="I207" s="57">
        <f t="shared" si="129"/>
        <v>0</v>
      </c>
      <c r="J207" s="420" t="s">
        <v>449</v>
      </c>
      <c r="K207" s="420" t="s">
        <v>743</v>
      </c>
      <c r="L207" s="190">
        <v>4</v>
      </c>
    </row>
    <row r="208" spans="1:12" ht="20.100000000000001" customHeight="1" x14ac:dyDescent="0.25">
      <c r="A208" s="421"/>
      <c r="B208" s="371"/>
      <c r="C208" s="190" t="s">
        <v>66</v>
      </c>
      <c r="D208" s="193">
        <f t="shared" ref="D208:D211" si="130">SUM(E208:I208)</f>
        <v>363.42890000000006</v>
      </c>
      <c r="E208" s="193">
        <v>286.56369000000001</v>
      </c>
      <c r="F208" s="193">
        <v>58.693770000000001</v>
      </c>
      <c r="G208" s="193">
        <v>18.17144</v>
      </c>
      <c r="H208" s="193">
        <v>0</v>
      </c>
      <c r="I208" s="193">
        <v>0</v>
      </c>
      <c r="J208" s="420"/>
      <c r="K208" s="420"/>
      <c r="L208" s="190">
        <v>4</v>
      </c>
    </row>
    <row r="209" spans="1:17" ht="20.100000000000001" customHeight="1" x14ac:dyDescent="0.25">
      <c r="A209" s="421"/>
      <c r="B209" s="371"/>
      <c r="C209" s="190" t="s">
        <v>70</v>
      </c>
      <c r="D209" s="193">
        <f t="shared" si="130"/>
        <v>0</v>
      </c>
      <c r="E209" s="193">
        <v>0</v>
      </c>
      <c r="F209" s="193">
        <v>0</v>
      </c>
      <c r="G209" s="193">
        <v>0</v>
      </c>
      <c r="H209" s="193">
        <v>0</v>
      </c>
      <c r="I209" s="193">
        <v>0</v>
      </c>
      <c r="J209" s="420"/>
      <c r="K209" s="420"/>
      <c r="L209" s="190" t="s">
        <v>2</v>
      </c>
    </row>
    <row r="210" spans="1:17" ht="20.100000000000001" customHeight="1" x14ac:dyDescent="0.25">
      <c r="A210" s="421"/>
      <c r="B210" s="371"/>
      <c r="C210" s="190" t="s">
        <v>297</v>
      </c>
      <c r="D210" s="193">
        <f t="shared" si="130"/>
        <v>0</v>
      </c>
      <c r="E210" s="193">
        <v>0</v>
      </c>
      <c r="F210" s="193">
        <v>0</v>
      </c>
      <c r="G210" s="193">
        <v>0</v>
      </c>
      <c r="H210" s="193">
        <v>0</v>
      </c>
      <c r="I210" s="193">
        <v>0</v>
      </c>
      <c r="J210" s="420"/>
      <c r="K210" s="420"/>
      <c r="L210" s="190" t="s">
        <v>2</v>
      </c>
    </row>
    <row r="211" spans="1:17" ht="20.100000000000001" customHeight="1" x14ac:dyDescent="0.25">
      <c r="A211" s="421"/>
      <c r="B211" s="371"/>
      <c r="C211" s="190" t="s">
        <v>298</v>
      </c>
      <c r="D211" s="193">
        <f t="shared" si="130"/>
        <v>0</v>
      </c>
      <c r="E211" s="193">
        <v>0</v>
      </c>
      <c r="F211" s="193">
        <v>0</v>
      </c>
      <c r="G211" s="193">
        <v>0</v>
      </c>
      <c r="H211" s="193">
        <v>0</v>
      </c>
      <c r="I211" s="193">
        <v>0</v>
      </c>
      <c r="J211" s="420"/>
      <c r="K211" s="420"/>
      <c r="L211" s="190" t="s">
        <v>2</v>
      </c>
    </row>
    <row r="212" spans="1:17" s="152" customFormat="1" ht="20.100000000000001" customHeight="1" x14ac:dyDescent="0.25">
      <c r="A212" s="421"/>
      <c r="B212" s="371"/>
      <c r="C212" s="190" t="s">
        <v>308</v>
      </c>
      <c r="D212" s="193">
        <f>SUM(E212:I212)</f>
        <v>0</v>
      </c>
      <c r="E212" s="193">
        <v>0</v>
      </c>
      <c r="F212" s="193">
        <v>0</v>
      </c>
      <c r="G212" s="193">
        <v>0</v>
      </c>
      <c r="H212" s="193">
        <v>0</v>
      </c>
      <c r="I212" s="193">
        <v>0</v>
      </c>
      <c r="J212" s="420"/>
      <c r="K212" s="420"/>
      <c r="L212" s="191" t="s">
        <v>2</v>
      </c>
    </row>
    <row r="213" spans="1:17" ht="37.5" customHeight="1" x14ac:dyDescent="0.25">
      <c r="A213" s="421"/>
      <c r="B213" s="371"/>
      <c r="C213" s="190" t="s">
        <v>309</v>
      </c>
      <c r="D213" s="193">
        <f t="shared" ref="D213:D214" si="131">SUM(E213:I213)</f>
        <v>0</v>
      </c>
      <c r="E213" s="193">
        <v>0</v>
      </c>
      <c r="F213" s="193">
        <v>0</v>
      </c>
      <c r="G213" s="193">
        <v>0</v>
      </c>
      <c r="H213" s="193">
        <v>0</v>
      </c>
      <c r="I213" s="193">
        <v>0</v>
      </c>
      <c r="J213" s="420"/>
      <c r="K213" s="420"/>
      <c r="L213" s="190"/>
    </row>
    <row r="214" spans="1:17" ht="35.25" customHeight="1" x14ac:dyDescent="0.25">
      <c r="A214" s="421"/>
      <c r="B214" s="372"/>
      <c r="C214" s="190" t="s">
        <v>310</v>
      </c>
      <c r="D214" s="193">
        <f t="shared" si="131"/>
        <v>0</v>
      </c>
      <c r="E214" s="193">
        <v>0</v>
      </c>
      <c r="F214" s="193">
        <v>0</v>
      </c>
      <c r="G214" s="193">
        <v>0</v>
      </c>
      <c r="H214" s="193">
        <v>0</v>
      </c>
      <c r="I214" s="193">
        <v>0</v>
      </c>
      <c r="J214" s="420"/>
      <c r="K214" s="420"/>
      <c r="L214" s="190"/>
    </row>
    <row r="215" spans="1:17" ht="20.100000000000001" customHeight="1" x14ac:dyDescent="0.25">
      <c r="A215" s="421" t="s">
        <v>322</v>
      </c>
      <c r="B215" s="421"/>
      <c r="C215" s="421"/>
      <c r="D215" s="421"/>
      <c r="E215" s="421"/>
      <c r="F215" s="421"/>
      <c r="G215" s="421"/>
      <c r="H215" s="421"/>
      <c r="I215" s="421"/>
      <c r="J215" s="421"/>
      <c r="K215" s="421"/>
      <c r="L215" s="421"/>
    </row>
    <row r="216" spans="1:17" ht="20.100000000000001" customHeight="1" x14ac:dyDescent="0.25">
      <c r="A216" s="422" t="s">
        <v>321</v>
      </c>
      <c r="B216" s="447" t="s">
        <v>37</v>
      </c>
      <c r="C216" s="191" t="s">
        <v>307</v>
      </c>
      <c r="D216" s="57">
        <f t="shared" ref="D216" si="132">SUM(D217:D223)</f>
        <v>233335.7</v>
      </c>
      <c r="E216" s="57">
        <f t="shared" ref="E216" si="133">SUM(E217:E223)</f>
        <v>0</v>
      </c>
      <c r="F216" s="57">
        <f t="shared" ref="F216" si="134">SUM(F217:F223)</f>
        <v>0</v>
      </c>
      <c r="G216" s="57">
        <f>SUM(G217:G223)</f>
        <v>233335.7</v>
      </c>
      <c r="H216" s="57">
        <f t="shared" ref="H216:I216" si="135">SUM(H217:H223)</f>
        <v>0</v>
      </c>
      <c r="I216" s="57">
        <f t="shared" si="135"/>
        <v>0</v>
      </c>
      <c r="J216" s="420" t="s">
        <v>450</v>
      </c>
      <c r="K216" s="420" t="s">
        <v>95</v>
      </c>
      <c r="L216" s="153">
        <v>7168</v>
      </c>
    </row>
    <row r="217" spans="1:17" ht="20.100000000000001" customHeight="1" x14ac:dyDescent="0.25">
      <c r="A217" s="423"/>
      <c r="B217" s="448"/>
      <c r="C217" s="190" t="s">
        <v>66</v>
      </c>
      <c r="D217" s="193">
        <f t="shared" ref="D217:D223" si="136">SUM(E217:I217)</f>
        <v>32980.199999999997</v>
      </c>
      <c r="E217" s="193">
        <f t="shared" ref="E217:F217" si="137">E225+E233+E241+E249</f>
        <v>0</v>
      </c>
      <c r="F217" s="157">
        <f t="shared" si="137"/>
        <v>0</v>
      </c>
      <c r="G217" s="157">
        <f t="shared" ref="G217" si="138">G225+G233+G241+G249</f>
        <v>32980.199999999997</v>
      </c>
      <c r="H217" s="157">
        <f t="shared" ref="H217:I217" si="139">H225+H233+H241+H249</f>
        <v>0</v>
      </c>
      <c r="I217" s="157">
        <f t="shared" si="139"/>
        <v>0</v>
      </c>
      <c r="J217" s="420"/>
      <c r="K217" s="420"/>
      <c r="L217" s="191">
        <v>1024</v>
      </c>
    </row>
    <row r="218" spans="1:17" ht="20.100000000000001" customHeight="1" x14ac:dyDescent="0.25">
      <c r="A218" s="423"/>
      <c r="B218" s="448"/>
      <c r="C218" s="190" t="s">
        <v>70</v>
      </c>
      <c r="D218" s="193">
        <f t="shared" si="136"/>
        <v>35715.5</v>
      </c>
      <c r="E218" s="193">
        <f>E225+E233+E241+E249</f>
        <v>0</v>
      </c>
      <c r="F218" s="157">
        <f>F225+F233+F241+F249</f>
        <v>0</v>
      </c>
      <c r="G218" s="157">
        <f>G226+G234+G242+G250+G258</f>
        <v>35715.5</v>
      </c>
      <c r="H218" s="157">
        <f>H225+H233+H241+H249</f>
        <v>0</v>
      </c>
      <c r="I218" s="157">
        <f t="shared" ref="I218" si="140">I226+I234+I242+I250</f>
        <v>0</v>
      </c>
      <c r="J218" s="420"/>
      <c r="K218" s="420"/>
      <c r="L218" s="190">
        <v>1024</v>
      </c>
    </row>
    <row r="219" spans="1:17" ht="20.100000000000001" customHeight="1" x14ac:dyDescent="0.25">
      <c r="A219" s="423"/>
      <c r="B219" s="448"/>
      <c r="C219" s="190" t="s">
        <v>297</v>
      </c>
      <c r="D219" s="193">
        <f t="shared" si="136"/>
        <v>32928</v>
      </c>
      <c r="E219" s="193">
        <f>E226+E234+E242+E250</f>
        <v>0</v>
      </c>
      <c r="F219" s="157">
        <f t="shared" ref="F219:F222" si="141">F226+F234+F242+F250</f>
        <v>0</v>
      </c>
      <c r="G219" s="157">
        <f t="shared" ref="G219:G223" si="142">G227+G235+G243+G251+G259</f>
        <v>32928</v>
      </c>
      <c r="H219" s="157">
        <f t="shared" ref="H219:I219" si="143">H227+H235+H243+H251</f>
        <v>0</v>
      </c>
      <c r="I219" s="157">
        <f t="shared" si="143"/>
        <v>0</v>
      </c>
      <c r="J219" s="420"/>
      <c r="K219" s="420"/>
      <c r="L219" s="190">
        <v>1024</v>
      </c>
    </row>
    <row r="220" spans="1:17" ht="20.100000000000001" customHeight="1" x14ac:dyDescent="0.25">
      <c r="A220" s="423"/>
      <c r="B220" s="448"/>
      <c r="C220" s="190" t="s">
        <v>298</v>
      </c>
      <c r="D220" s="193">
        <f t="shared" si="136"/>
        <v>32928</v>
      </c>
      <c r="E220" s="193">
        <f>E227+E235+E243+E251</f>
        <v>0</v>
      </c>
      <c r="F220" s="157">
        <f t="shared" si="141"/>
        <v>0</v>
      </c>
      <c r="G220" s="157">
        <f t="shared" si="142"/>
        <v>32928</v>
      </c>
      <c r="H220" s="157">
        <f>H227+H235+H243+H251</f>
        <v>0</v>
      </c>
      <c r="I220" s="157">
        <f t="shared" ref="I220" si="144">I228+I236+I244+I252</f>
        <v>0</v>
      </c>
      <c r="J220" s="420"/>
      <c r="K220" s="420"/>
      <c r="L220" s="190">
        <v>1024</v>
      </c>
    </row>
    <row r="221" spans="1:17" ht="20.100000000000001" customHeight="1" x14ac:dyDescent="0.25">
      <c r="A221" s="423"/>
      <c r="B221" s="448"/>
      <c r="C221" s="190" t="s">
        <v>308</v>
      </c>
      <c r="D221" s="193">
        <f t="shared" si="136"/>
        <v>32928</v>
      </c>
      <c r="E221" s="193">
        <f>E228+E236+E244+E252</f>
        <v>0</v>
      </c>
      <c r="F221" s="157">
        <f t="shared" si="141"/>
        <v>0</v>
      </c>
      <c r="G221" s="157">
        <f t="shared" si="142"/>
        <v>32928</v>
      </c>
      <c r="H221" s="157">
        <f t="shared" ref="H221:I221" si="145">H229+H237+H245+H253</f>
        <v>0</v>
      </c>
      <c r="I221" s="157">
        <f t="shared" si="145"/>
        <v>0</v>
      </c>
      <c r="J221" s="420"/>
      <c r="K221" s="420"/>
      <c r="L221" s="190">
        <v>1024</v>
      </c>
    </row>
    <row r="222" spans="1:17" s="152" customFormat="1" ht="34.5" customHeight="1" x14ac:dyDescent="0.25">
      <c r="A222" s="423"/>
      <c r="B222" s="448"/>
      <c r="C222" s="190" t="s">
        <v>309</v>
      </c>
      <c r="D222" s="193">
        <f t="shared" si="136"/>
        <v>32928</v>
      </c>
      <c r="E222" s="193">
        <f>E229+E237+E245+E253</f>
        <v>0</v>
      </c>
      <c r="F222" s="157">
        <f t="shared" si="141"/>
        <v>0</v>
      </c>
      <c r="G222" s="157">
        <f t="shared" si="142"/>
        <v>32928</v>
      </c>
      <c r="H222" s="157">
        <f>H229+H237+H245+H253</f>
        <v>0</v>
      </c>
      <c r="I222" s="157">
        <f t="shared" ref="I222" si="146">I230+I238+I246+I254</f>
        <v>0</v>
      </c>
      <c r="J222" s="420"/>
      <c r="K222" s="420"/>
      <c r="L222" s="190">
        <v>1024</v>
      </c>
      <c r="Q222" s="158"/>
    </row>
    <row r="223" spans="1:17" ht="30.75" customHeight="1" x14ac:dyDescent="0.25">
      <c r="A223" s="423"/>
      <c r="B223" s="448"/>
      <c r="C223" s="190" t="s">
        <v>310</v>
      </c>
      <c r="D223" s="193">
        <f t="shared" si="136"/>
        <v>32928</v>
      </c>
      <c r="E223" s="193">
        <f>E230+E238+E246+E254</f>
        <v>0</v>
      </c>
      <c r="F223" s="193">
        <f>F230+F238+F246+F254</f>
        <v>0</v>
      </c>
      <c r="G223" s="157">
        <f t="shared" si="142"/>
        <v>32928</v>
      </c>
      <c r="H223" s="193">
        <f>H230+H238+H246+H254</f>
        <v>0</v>
      </c>
      <c r="I223" s="193">
        <f>I230+I238+I246+I254</f>
        <v>0</v>
      </c>
      <c r="J223" s="420"/>
      <c r="K223" s="420"/>
      <c r="L223" s="190">
        <v>1024</v>
      </c>
      <c r="Q223" s="149"/>
    </row>
    <row r="224" spans="1:17" ht="20.100000000000001" customHeight="1" x14ac:dyDescent="0.25">
      <c r="A224" s="159" t="s">
        <v>352</v>
      </c>
      <c r="B224" s="420" t="s">
        <v>38</v>
      </c>
      <c r="C224" s="191" t="s">
        <v>307</v>
      </c>
      <c r="D224" s="57">
        <f>SUM(D225:D231)</f>
        <v>44082.7</v>
      </c>
      <c r="E224" s="57">
        <f t="shared" ref="E224" si="147">E225+E226+E227+E228+E229+E230+E231</f>
        <v>0</v>
      </c>
      <c r="F224" s="57">
        <f t="shared" ref="F224" si="148">F225+F226+F227+F228+F229+F230+F231</f>
        <v>0</v>
      </c>
      <c r="G224" s="57">
        <f>SUM(G216:G223)</f>
        <v>466671.4</v>
      </c>
      <c r="H224" s="57">
        <f t="shared" ref="H224" si="149">H225+H226+H227+H228+H229+H230+H231</f>
        <v>0</v>
      </c>
      <c r="I224" s="57">
        <f t="shared" ref="I224" si="150">I225+I226+I227+I228+I229+I230+I231</f>
        <v>0</v>
      </c>
      <c r="J224" s="420" t="s">
        <v>452</v>
      </c>
      <c r="K224" s="420" t="s">
        <v>95</v>
      </c>
      <c r="L224" s="191">
        <v>1484</v>
      </c>
      <c r="Q224" s="149"/>
    </row>
    <row r="225" spans="1:12" ht="20.100000000000001" customHeight="1" x14ac:dyDescent="0.25">
      <c r="A225" s="160"/>
      <c r="B225" s="420"/>
      <c r="C225" s="190" t="s">
        <v>66</v>
      </c>
      <c r="D225" s="193">
        <f t="shared" ref="D225:D228" si="151">SUM(E225:I225)</f>
        <v>6234.5</v>
      </c>
      <c r="E225" s="193">
        <v>0</v>
      </c>
      <c r="F225" s="193">
        <v>0</v>
      </c>
      <c r="G225" s="193">
        <v>6234.5</v>
      </c>
      <c r="H225" s="193">
        <v>0</v>
      </c>
      <c r="I225" s="193">
        <v>0</v>
      </c>
      <c r="J225" s="420"/>
      <c r="K225" s="420"/>
      <c r="L225" s="190">
        <v>212</v>
      </c>
    </row>
    <row r="226" spans="1:12" ht="20.100000000000001" customHeight="1" x14ac:dyDescent="0.25">
      <c r="A226" s="160"/>
      <c r="B226" s="420"/>
      <c r="C226" s="190" t="s">
        <v>70</v>
      </c>
      <c r="D226" s="193">
        <f t="shared" si="151"/>
        <v>6654.7</v>
      </c>
      <c r="E226" s="193">
        <v>0</v>
      </c>
      <c r="F226" s="193">
        <v>0</v>
      </c>
      <c r="G226" s="193">
        <f>6654.9-0.2</f>
        <v>6654.7</v>
      </c>
      <c r="H226" s="193">
        <v>0</v>
      </c>
      <c r="I226" s="193">
        <v>0</v>
      </c>
      <c r="J226" s="420"/>
      <c r="K226" s="420"/>
      <c r="L226" s="190">
        <v>212</v>
      </c>
    </row>
    <row r="227" spans="1:12" ht="20.100000000000001" customHeight="1" x14ac:dyDescent="0.25">
      <c r="A227" s="160"/>
      <c r="B227" s="420"/>
      <c r="C227" s="190" t="s">
        <v>297</v>
      </c>
      <c r="D227" s="193">
        <f t="shared" si="151"/>
        <v>6238.7</v>
      </c>
      <c r="E227" s="193">
        <v>0</v>
      </c>
      <c r="F227" s="193">
        <v>0</v>
      </c>
      <c r="G227" s="193">
        <v>6238.7</v>
      </c>
      <c r="H227" s="193">
        <v>0</v>
      </c>
      <c r="I227" s="193">
        <v>0</v>
      </c>
      <c r="J227" s="420"/>
      <c r="K227" s="420"/>
      <c r="L227" s="190">
        <v>212</v>
      </c>
    </row>
    <row r="228" spans="1:12" ht="20.100000000000001" customHeight="1" x14ac:dyDescent="0.25">
      <c r="A228" s="160"/>
      <c r="B228" s="420"/>
      <c r="C228" s="190" t="s">
        <v>298</v>
      </c>
      <c r="D228" s="193">
        <f t="shared" si="151"/>
        <v>6238.7</v>
      </c>
      <c r="E228" s="193">
        <v>0</v>
      </c>
      <c r="F228" s="193">
        <v>0</v>
      </c>
      <c r="G228" s="193">
        <v>6238.7</v>
      </c>
      <c r="H228" s="193">
        <v>0</v>
      </c>
      <c r="I228" s="193">
        <v>0</v>
      </c>
      <c r="J228" s="420"/>
      <c r="K228" s="420"/>
      <c r="L228" s="190">
        <v>212</v>
      </c>
    </row>
    <row r="229" spans="1:12" s="152" customFormat="1" ht="20.100000000000001" customHeight="1" x14ac:dyDescent="0.25">
      <c r="A229" s="160"/>
      <c r="B229" s="420"/>
      <c r="C229" s="190" t="s">
        <v>308</v>
      </c>
      <c r="D229" s="193">
        <f>SUM(E229:I229)</f>
        <v>6238.7</v>
      </c>
      <c r="E229" s="193">
        <v>0</v>
      </c>
      <c r="F229" s="193">
        <v>0</v>
      </c>
      <c r="G229" s="193">
        <v>6238.7</v>
      </c>
      <c r="H229" s="193">
        <v>0</v>
      </c>
      <c r="I229" s="193">
        <v>0</v>
      </c>
      <c r="J229" s="420"/>
      <c r="K229" s="420"/>
      <c r="L229" s="190">
        <v>212</v>
      </c>
    </row>
    <row r="230" spans="1:12" ht="34.5" customHeight="1" x14ac:dyDescent="0.25">
      <c r="A230" s="160"/>
      <c r="B230" s="420"/>
      <c r="C230" s="190" t="s">
        <v>309</v>
      </c>
      <c r="D230" s="193">
        <f t="shared" ref="D230:D231" si="152">SUM(E230:I230)</f>
        <v>6238.7</v>
      </c>
      <c r="E230" s="193">
        <v>0</v>
      </c>
      <c r="F230" s="193">
        <v>0</v>
      </c>
      <c r="G230" s="193">
        <v>6238.7</v>
      </c>
      <c r="H230" s="193">
        <v>0</v>
      </c>
      <c r="I230" s="193">
        <v>0</v>
      </c>
      <c r="J230" s="420"/>
      <c r="K230" s="420"/>
      <c r="L230" s="190">
        <v>212</v>
      </c>
    </row>
    <row r="231" spans="1:12" ht="30" customHeight="1" x14ac:dyDescent="0.25">
      <c r="A231" s="161"/>
      <c r="B231" s="420"/>
      <c r="C231" s="190" t="s">
        <v>310</v>
      </c>
      <c r="D231" s="193">
        <f t="shared" si="152"/>
        <v>6238.7</v>
      </c>
      <c r="E231" s="193">
        <v>0</v>
      </c>
      <c r="F231" s="193">
        <v>0</v>
      </c>
      <c r="G231" s="193">
        <v>6238.7</v>
      </c>
      <c r="H231" s="193">
        <v>0</v>
      </c>
      <c r="I231" s="193">
        <v>0</v>
      </c>
      <c r="J231" s="420"/>
      <c r="K231" s="420"/>
      <c r="L231" s="190">
        <v>212</v>
      </c>
    </row>
    <row r="232" spans="1:12" ht="20.100000000000001" customHeight="1" x14ac:dyDescent="0.25">
      <c r="A232" s="421" t="s">
        <v>324</v>
      </c>
      <c r="B232" s="444" t="s">
        <v>96</v>
      </c>
      <c r="C232" s="191" t="s">
        <v>307</v>
      </c>
      <c r="D232" s="57">
        <f>SUM(D233:D239)</f>
        <v>80382.3</v>
      </c>
      <c r="E232" s="57">
        <f t="shared" ref="E232" si="153">E233+E234+E235+E236+E237+E238+E239</f>
        <v>0</v>
      </c>
      <c r="F232" s="57">
        <f t="shared" ref="F232" si="154">F233+F234+F235+F236+F237+F238+F239</f>
        <v>0</v>
      </c>
      <c r="G232" s="57">
        <f t="shared" ref="G232" si="155">SUM(G233:G239)</f>
        <v>80382.3</v>
      </c>
      <c r="H232" s="57">
        <f t="shared" ref="H232" si="156">H233+H234+H235+H236+H237+H238+H239</f>
        <v>0</v>
      </c>
      <c r="I232" s="57">
        <f t="shared" ref="I232" si="157">I233+I234+I235+I236+I237+I238+I239</f>
        <v>0</v>
      </c>
      <c r="J232" s="420" t="s">
        <v>451</v>
      </c>
      <c r="K232" s="420" t="s">
        <v>95</v>
      </c>
      <c r="L232" s="191">
        <v>2163</v>
      </c>
    </row>
    <row r="233" spans="1:12" ht="20.100000000000001" customHeight="1" x14ac:dyDescent="0.25">
      <c r="A233" s="421"/>
      <c r="B233" s="445"/>
      <c r="C233" s="190" t="s">
        <v>66</v>
      </c>
      <c r="D233" s="193">
        <f t="shared" ref="D233:D236" si="158">SUM(E233:I233)</f>
        <v>11416.6</v>
      </c>
      <c r="E233" s="193">
        <v>0</v>
      </c>
      <c r="F233" s="193">
        <v>0</v>
      </c>
      <c r="G233" s="193">
        <v>11416.6</v>
      </c>
      <c r="H233" s="193">
        <v>0</v>
      </c>
      <c r="I233" s="193">
        <v>0</v>
      </c>
      <c r="J233" s="420"/>
      <c r="K233" s="420"/>
      <c r="L233" s="190">
        <v>309</v>
      </c>
    </row>
    <row r="234" spans="1:12" ht="20.100000000000001" customHeight="1" x14ac:dyDescent="0.25">
      <c r="A234" s="421"/>
      <c r="B234" s="445"/>
      <c r="C234" s="190" t="s">
        <v>70</v>
      </c>
      <c r="D234" s="193">
        <f t="shared" si="158"/>
        <v>11903.7</v>
      </c>
      <c r="E234" s="193">
        <v>0</v>
      </c>
      <c r="F234" s="193">
        <v>0</v>
      </c>
      <c r="G234" s="193">
        <v>11903.7</v>
      </c>
      <c r="H234" s="193">
        <v>0</v>
      </c>
      <c r="I234" s="193">
        <v>0</v>
      </c>
      <c r="J234" s="420"/>
      <c r="K234" s="420"/>
      <c r="L234" s="190">
        <v>309</v>
      </c>
    </row>
    <row r="235" spans="1:12" ht="20.100000000000001" customHeight="1" x14ac:dyDescent="0.25">
      <c r="A235" s="421"/>
      <c r="B235" s="445"/>
      <c r="C235" s="190" t="s">
        <v>297</v>
      </c>
      <c r="D235" s="193">
        <f t="shared" si="158"/>
        <v>11412.4</v>
      </c>
      <c r="E235" s="193">
        <v>0</v>
      </c>
      <c r="F235" s="193">
        <v>0</v>
      </c>
      <c r="G235" s="193">
        <v>11412.4</v>
      </c>
      <c r="H235" s="193">
        <v>0</v>
      </c>
      <c r="I235" s="193">
        <v>0</v>
      </c>
      <c r="J235" s="420"/>
      <c r="K235" s="420"/>
      <c r="L235" s="190">
        <v>309</v>
      </c>
    </row>
    <row r="236" spans="1:12" ht="20.100000000000001" customHeight="1" x14ac:dyDescent="0.25">
      <c r="A236" s="421"/>
      <c r="B236" s="445"/>
      <c r="C236" s="190" t="s">
        <v>298</v>
      </c>
      <c r="D236" s="193">
        <f t="shared" si="158"/>
        <v>11412.4</v>
      </c>
      <c r="E236" s="193">
        <v>0</v>
      </c>
      <c r="F236" s="193">
        <v>0</v>
      </c>
      <c r="G236" s="193">
        <v>11412.4</v>
      </c>
      <c r="H236" s="193">
        <v>0</v>
      </c>
      <c r="I236" s="193">
        <v>0</v>
      </c>
      <c r="J236" s="420"/>
      <c r="K236" s="420"/>
      <c r="L236" s="190">
        <v>309</v>
      </c>
    </row>
    <row r="237" spans="1:12" s="152" customFormat="1" ht="20.100000000000001" customHeight="1" x14ac:dyDescent="0.25">
      <c r="A237" s="421"/>
      <c r="B237" s="445"/>
      <c r="C237" s="190" t="s">
        <v>308</v>
      </c>
      <c r="D237" s="193">
        <f>SUM(E237:I237)</f>
        <v>11412.4</v>
      </c>
      <c r="E237" s="193">
        <v>0</v>
      </c>
      <c r="F237" s="193">
        <v>0</v>
      </c>
      <c r="G237" s="193">
        <v>11412.4</v>
      </c>
      <c r="H237" s="193">
        <v>0</v>
      </c>
      <c r="I237" s="193">
        <v>0</v>
      </c>
      <c r="J237" s="420"/>
      <c r="K237" s="420"/>
      <c r="L237" s="190">
        <v>309</v>
      </c>
    </row>
    <row r="238" spans="1:12" ht="36.75" customHeight="1" x14ac:dyDescent="0.25">
      <c r="A238" s="421"/>
      <c r="B238" s="445"/>
      <c r="C238" s="190" t="s">
        <v>309</v>
      </c>
      <c r="D238" s="193">
        <f t="shared" ref="D238:D239" si="159">SUM(E238:I238)</f>
        <v>11412.4</v>
      </c>
      <c r="E238" s="193">
        <v>0</v>
      </c>
      <c r="F238" s="193">
        <v>0</v>
      </c>
      <c r="G238" s="193">
        <v>11412.4</v>
      </c>
      <c r="H238" s="193">
        <v>0</v>
      </c>
      <c r="I238" s="193">
        <v>0</v>
      </c>
      <c r="J238" s="420"/>
      <c r="K238" s="420"/>
      <c r="L238" s="190">
        <v>309</v>
      </c>
    </row>
    <row r="239" spans="1:12" ht="36.75" customHeight="1" x14ac:dyDescent="0.25">
      <c r="A239" s="421"/>
      <c r="B239" s="446"/>
      <c r="C239" s="190" t="s">
        <v>310</v>
      </c>
      <c r="D239" s="193">
        <f t="shared" si="159"/>
        <v>11412.4</v>
      </c>
      <c r="E239" s="193">
        <v>0</v>
      </c>
      <c r="F239" s="193">
        <v>0</v>
      </c>
      <c r="G239" s="193">
        <v>11412.4</v>
      </c>
      <c r="H239" s="193">
        <v>0</v>
      </c>
      <c r="I239" s="193">
        <v>0</v>
      </c>
      <c r="J239" s="420"/>
      <c r="K239" s="420"/>
      <c r="L239" s="190">
        <v>309</v>
      </c>
    </row>
    <row r="240" spans="1:12" ht="20.100000000000001" customHeight="1" x14ac:dyDescent="0.25">
      <c r="A240" s="421" t="s">
        <v>325</v>
      </c>
      <c r="B240" s="420" t="s">
        <v>40</v>
      </c>
      <c r="C240" s="191" t="s">
        <v>307</v>
      </c>
      <c r="D240" s="57">
        <f>SUM(D241:D247)</f>
        <v>49041.7</v>
      </c>
      <c r="E240" s="57">
        <f t="shared" ref="E240" si="160">E241+E242+E243+E244+E245+E246+E247</f>
        <v>0</v>
      </c>
      <c r="F240" s="57">
        <f t="shared" ref="F240" si="161">F241+F242+F243+F244+F245+F246+F247</f>
        <v>0</v>
      </c>
      <c r="G240" s="57">
        <f t="shared" ref="G240" si="162">SUM(G241:G247)</f>
        <v>49041.7</v>
      </c>
      <c r="H240" s="57">
        <f t="shared" ref="H240" si="163">H241+H242+H243+H244+H245+H246+H247</f>
        <v>0</v>
      </c>
      <c r="I240" s="57">
        <f t="shared" ref="I240" si="164">I241+I242+I243+I244+I245+I246+I247</f>
        <v>0</v>
      </c>
      <c r="J240" s="420" t="s">
        <v>453</v>
      </c>
      <c r="K240" s="425" t="s">
        <v>95</v>
      </c>
      <c r="L240" s="191">
        <v>1778</v>
      </c>
    </row>
    <row r="241" spans="1:12" ht="20.100000000000001" customHeight="1" x14ac:dyDescent="0.25">
      <c r="A241" s="421"/>
      <c r="B241" s="420"/>
      <c r="C241" s="190" t="s">
        <v>66</v>
      </c>
      <c r="D241" s="193">
        <f t="shared" ref="D241:D244" si="165">SUM(E241:I241)</f>
        <v>6975.4</v>
      </c>
      <c r="E241" s="193">
        <v>0</v>
      </c>
      <c r="F241" s="193">
        <v>0</v>
      </c>
      <c r="G241" s="193">
        <v>6975.4</v>
      </c>
      <c r="H241" s="193">
        <v>0</v>
      </c>
      <c r="I241" s="193">
        <v>0</v>
      </c>
      <c r="J241" s="420"/>
      <c r="K241" s="426"/>
      <c r="L241" s="190">
        <v>254</v>
      </c>
    </row>
    <row r="242" spans="1:12" ht="20.100000000000001" customHeight="1" x14ac:dyDescent="0.25">
      <c r="A242" s="421"/>
      <c r="B242" s="420"/>
      <c r="C242" s="190" t="s">
        <v>70</v>
      </c>
      <c r="D242" s="193">
        <f t="shared" si="165"/>
        <v>7450.3</v>
      </c>
      <c r="E242" s="193">
        <v>0</v>
      </c>
      <c r="F242" s="193">
        <v>0</v>
      </c>
      <c r="G242" s="193">
        <v>7450.3</v>
      </c>
      <c r="H242" s="193">
        <v>0</v>
      </c>
      <c r="I242" s="193">
        <v>0</v>
      </c>
      <c r="J242" s="420"/>
      <c r="K242" s="426"/>
      <c r="L242" s="190">
        <v>254</v>
      </c>
    </row>
    <row r="243" spans="1:12" ht="20.100000000000001" customHeight="1" x14ac:dyDescent="0.25">
      <c r="A243" s="421"/>
      <c r="B243" s="420"/>
      <c r="C243" s="190" t="s">
        <v>297</v>
      </c>
      <c r="D243" s="193">
        <f t="shared" si="165"/>
        <v>6923.2</v>
      </c>
      <c r="E243" s="193">
        <v>0</v>
      </c>
      <c r="F243" s="193">
        <v>0</v>
      </c>
      <c r="G243" s="193">
        <v>6923.2</v>
      </c>
      <c r="H243" s="193">
        <v>0</v>
      </c>
      <c r="I243" s="193">
        <v>0</v>
      </c>
      <c r="J243" s="420"/>
      <c r="K243" s="426"/>
      <c r="L243" s="190">
        <v>254</v>
      </c>
    </row>
    <row r="244" spans="1:12" ht="20.100000000000001" customHeight="1" x14ac:dyDescent="0.25">
      <c r="A244" s="421"/>
      <c r="B244" s="420"/>
      <c r="C244" s="190" t="s">
        <v>298</v>
      </c>
      <c r="D244" s="193">
        <f t="shared" si="165"/>
        <v>6923.2</v>
      </c>
      <c r="E244" s="193">
        <v>0</v>
      </c>
      <c r="F244" s="193">
        <v>0</v>
      </c>
      <c r="G244" s="193">
        <v>6923.2</v>
      </c>
      <c r="H244" s="193">
        <v>0</v>
      </c>
      <c r="I244" s="193">
        <v>0</v>
      </c>
      <c r="J244" s="420"/>
      <c r="K244" s="426"/>
      <c r="L244" s="190">
        <v>254</v>
      </c>
    </row>
    <row r="245" spans="1:12" s="152" customFormat="1" ht="20.100000000000001" customHeight="1" x14ac:dyDescent="0.25">
      <c r="A245" s="421"/>
      <c r="B245" s="420"/>
      <c r="C245" s="190" t="s">
        <v>308</v>
      </c>
      <c r="D245" s="193">
        <f>SUM(E245:I245)</f>
        <v>6923.2</v>
      </c>
      <c r="E245" s="193">
        <v>0</v>
      </c>
      <c r="F245" s="193">
        <v>0</v>
      </c>
      <c r="G245" s="193">
        <v>6923.2</v>
      </c>
      <c r="H245" s="193">
        <v>0</v>
      </c>
      <c r="I245" s="193">
        <v>0</v>
      </c>
      <c r="J245" s="420"/>
      <c r="K245" s="426"/>
      <c r="L245" s="190">
        <v>254</v>
      </c>
    </row>
    <row r="246" spans="1:12" ht="52.5" customHeight="1" x14ac:dyDescent="0.25">
      <c r="A246" s="421"/>
      <c r="B246" s="420"/>
      <c r="C246" s="190" t="s">
        <v>309</v>
      </c>
      <c r="D246" s="193">
        <f t="shared" ref="D246:D247" si="166">SUM(E246:I246)</f>
        <v>6923.2</v>
      </c>
      <c r="E246" s="193">
        <v>0</v>
      </c>
      <c r="F246" s="193">
        <v>0</v>
      </c>
      <c r="G246" s="193">
        <v>6923.2</v>
      </c>
      <c r="H246" s="193">
        <v>0</v>
      </c>
      <c r="I246" s="193">
        <v>0</v>
      </c>
      <c r="J246" s="420"/>
      <c r="K246" s="426"/>
      <c r="L246" s="190">
        <v>254</v>
      </c>
    </row>
    <row r="247" spans="1:12" ht="35.25" customHeight="1" x14ac:dyDescent="0.25">
      <c r="A247" s="421"/>
      <c r="B247" s="420"/>
      <c r="C247" s="190" t="s">
        <v>310</v>
      </c>
      <c r="D247" s="193">
        <f t="shared" si="166"/>
        <v>6923.2</v>
      </c>
      <c r="E247" s="193">
        <v>0</v>
      </c>
      <c r="F247" s="193">
        <v>0</v>
      </c>
      <c r="G247" s="193">
        <v>6923.2</v>
      </c>
      <c r="H247" s="193">
        <v>0</v>
      </c>
      <c r="I247" s="193">
        <v>0</v>
      </c>
      <c r="J247" s="420"/>
      <c r="K247" s="427"/>
      <c r="L247" s="190">
        <v>254</v>
      </c>
    </row>
    <row r="248" spans="1:12" ht="20.100000000000001" customHeight="1" x14ac:dyDescent="0.25">
      <c r="A248" s="421" t="s">
        <v>326</v>
      </c>
      <c r="B248" s="420" t="s">
        <v>41</v>
      </c>
      <c r="C248" s="191" t="s">
        <v>307</v>
      </c>
      <c r="D248" s="57">
        <f>SUM(D249:D255)</f>
        <v>58829</v>
      </c>
      <c r="E248" s="57">
        <f t="shared" ref="E248" si="167">E249+E250+E251+E252+E253+E254+E255</f>
        <v>0</v>
      </c>
      <c r="F248" s="57">
        <f t="shared" ref="F248" si="168">F249+F250+F251+F252+F253+F254+F255</f>
        <v>0</v>
      </c>
      <c r="G248" s="57">
        <f t="shared" ref="G248" si="169">SUM(G249:G255)</f>
        <v>58829</v>
      </c>
      <c r="H248" s="57">
        <f t="shared" ref="H248" si="170">H249+H250+H251+H252+H253+H254+H255</f>
        <v>0</v>
      </c>
      <c r="I248" s="57">
        <f t="shared" ref="I248" si="171">I249+I250+I251+I252+I253+I254+I255</f>
        <v>0</v>
      </c>
      <c r="J248" s="420" t="s">
        <v>454</v>
      </c>
      <c r="K248" s="420" t="s">
        <v>95</v>
      </c>
      <c r="L248" s="57">
        <v>1743</v>
      </c>
    </row>
    <row r="249" spans="1:12" ht="20.100000000000001" customHeight="1" x14ac:dyDescent="0.25">
      <c r="A249" s="421"/>
      <c r="B249" s="420"/>
      <c r="C249" s="190" t="s">
        <v>66</v>
      </c>
      <c r="D249" s="193">
        <f t="shared" ref="D249:D252" si="172">SUM(E249:I249)</f>
        <v>8353.7000000000007</v>
      </c>
      <c r="E249" s="193">
        <v>0</v>
      </c>
      <c r="F249" s="193">
        <v>0</v>
      </c>
      <c r="G249" s="193">
        <v>8353.7000000000007</v>
      </c>
      <c r="H249" s="193">
        <v>0</v>
      </c>
      <c r="I249" s="193">
        <v>0</v>
      </c>
      <c r="J249" s="420"/>
      <c r="K249" s="420"/>
      <c r="L249" s="190">
        <v>249</v>
      </c>
    </row>
    <row r="250" spans="1:12" ht="20.100000000000001" customHeight="1" x14ac:dyDescent="0.25">
      <c r="A250" s="421"/>
      <c r="B250" s="420"/>
      <c r="C250" s="190" t="s">
        <v>70</v>
      </c>
      <c r="D250" s="193">
        <f t="shared" si="172"/>
        <v>8706.7999999999993</v>
      </c>
      <c r="E250" s="193">
        <v>0</v>
      </c>
      <c r="F250" s="193">
        <v>0</v>
      </c>
      <c r="G250" s="193">
        <v>8706.7999999999993</v>
      </c>
      <c r="H250" s="193">
        <v>0</v>
      </c>
      <c r="I250" s="193">
        <v>0</v>
      </c>
      <c r="J250" s="420"/>
      <c r="K250" s="420"/>
      <c r="L250" s="190">
        <v>249</v>
      </c>
    </row>
    <row r="251" spans="1:12" ht="20.100000000000001" customHeight="1" x14ac:dyDescent="0.25">
      <c r="A251" s="421"/>
      <c r="B251" s="420"/>
      <c r="C251" s="190" t="s">
        <v>297</v>
      </c>
      <c r="D251" s="193">
        <f t="shared" si="172"/>
        <v>8353.7000000000007</v>
      </c>
      <c r="E251" s="193">
        <v>0</v>
      </c>
      <c r="F251" s="193">
        <v>0</v>
      </c>
      <c r="G251" s="193">
        <v>8353.7000000000007</v>
      </c>
      <c r="H251" s="193">
        <v>0</v>
      </c>
      <c r="I251" s="193">
        <v>0</v>
      </c>
      <c r="J251" s="420"/>
      <c r="K251" s="420"/>
      <c r="L251" s="190">
        <v>249</v>
      </c>
    </row>
    <row r="252" spans="1:12" ht="20.100000000000001" customHeight="1" x14ac:dyDescent="0.25">
      <c r="A252" s="421"/>
      <c r="B252" s="420"/>
      <c r="C252" s="190" t="s">
        <v>298</v>
      </c>
      <c r="D252" s="193">
        <f t="shared" si="172"/>
        <v>8353.7000000000007</v>
      </c>
      <c r="E252" s="193">
        <v>0</v>
      </c>
      <c r="F252" s="193">
        <v>0</v>
      </c>
      <c r="G252" s="193">
        <v>8353.7000000000007</v>
      </c>
      <c r="H252" s="193">
        <v>0</v>
      </c>
      <c r="I252" s="193">
        <v>0</v>
      </c>
      <c r="J252" s="420"/>
      <c r="K252" s="420"/>
      <c r="L252" s="190">
        <v>249</v>
      </c>
    </row>
    <row r="253" spans="1:12" s="152" customFormat="1" ht="20.100000000000001" customHeight="1" x14ac:dyDescent="0.25">
      <c r="A253" s="421"/>
      <c r="B253" s="420"/>
      <c r="C253" s="190" t="s">
        <v>308</v>
      </c>
      <c r="D253" s="193">
        <f>SUM(E253:I253)</f>
        <v>8353.7000000000007</v>
      </c>
      <c r="E253" s="193">
        <v>0</v>
      </c>
      <c r="F253" s="193">
        <v>0</v>
      </c>
      <c r="G253" s="193">
        <v>8353.7000000000007</v>
      </c>
      <c r="H253" s="193">
        <v>0</v>
      </c>
      <c r="I253" s="193">
        <v>0</v>
      </c>
      <c r="J253" s="420"/>
      <c r="K253" s="420"/>
      <c r="L253" s="190">
        <v>249</v>
      </c>
    </row>
    <row r="254" spans="1:12" ht="30.75" customHeight="1" x14ac:dyDescent="0.25">
      <c r="A254" s="421"/>
      <c r="B254" s="420"/>
      <c r="C254" s="190" t="s">
        <v>309</v>
      </c>
      <c r="D254" s="193">
        <f>SUM(E254:I254)</f>
        <v>8353.7000000000007</v>
      </c>
      <c r="E254" s="193">
        <v>0</v>
      </c>
      <c r="F254" s="193">
        <v>0</v>
      </c>
      <c r="G254" s="193">
        <v>8353.7000000000007</v>
      </c>
      <c r="H254" s="193">
        <v>0</v>
      </c>
      <c r="I254" s="193">
        <v>0</v>
      </c>
      <c r="J254" s="420"/>
      <c r="K254" s="420"/>
      <c r="L254" s="190">
        <v>249</v>
      </c>
    </row>
    <row r="255" spans="1:12" ht="39" customHeight="1" x14ac:dyDescent="0.25">
      <c r="A255" s="421"/>
      <c r="B255" s="420"/>
      <c r="C255" s="190" t="s">
        <v>310</v>
      </c>
      <c r="D255" s="193">
        <f t="shared" ref="D255" si="173">SUM(E255:I255)</f>
        <v>8353.7000000000007</v>
      </c>
      <c r="E255" s="193">
        <v>0</v>
      </c>
      <c r="F255" s="193">
        <v>0</v>
      </c>
      <c r="G255" s="193">
        <v>8353.7000000000007</v>
      </c>
      <c r="H255" s="193">
        <v>0</v>
      </c>
      <c r="I255" s="193">
        <v>0</v>
      </c>
      <c r="J255" s="420"/>
      <c r="K255" s="420"/>
      <c r="L255" s="190">
        <v>249</v>
      </c>
    </row>
    <row r="256" spans="1:12" ht="39" customHeight="1" x14ac:dyDescent="0.25">
      <c r="A256" s="422" t="s">
        <v>753</v>
      </c>
      <c r="B256" s="314" t="s">
        <v>754</v>
      </c>
      <c r="C256" s="191" t="s">
        <v>307</v>
      </c>
      <c r="D256" s="57">
        <f>SUM(D257:D263)</f>
        <v>1000</v>
      </c>
      <c r="E256" s="57">
        <f t="shared" ref="E256:I256" si="174">E257+E258+E259+E260+E261+E262+E263</f>
        <v>0</v>
      </c>
      <c r="F256" s="57">
        <f t="shared" si="174"/>
        <v>0</v>
      </c>
      <c r="G256" s="57">
        <f t="shared" si="174"/>
        <v>1000</v>
      </c>
      <c r="H256" s="57">
        <f t="shared" si="174"/>
        <v>0</v>
      </c>
      <c r="I256" s="57">
        <f t="shared" si="174"/>
        <v>0</v>
      </c>
      <c r="J256" s="314" t="s">
        <v>630</v>
      </c>
      <c r="K256" s="314" t="s">
        <v>756</v>
      </c>
      <c r="L256" s="190">
        <v>1</v>
      </c>
    </row>
    <row r="257" spans="1:12" ht="39" customHeight="1" x14ac:dyDescent="0.25">
      <c r="A257" s="423"/>
      <c r="B257" s="315"/>
      <c r="C257" s="190" t="s">
        <v>66</v>
      </c>
      <c r="D257" s="193">
        <f t="shared" ref="D257:D260" si="175">SUM(E257:I257)</f>
        <v>0</v>
      </c>
      <c r="E257" s="193">
        <v>0</v>
      </c>
      <c r="F257" s="193">
        <v>0</v>
      </c>
      <c r="G257" s="193">
        <v>0</v>
      </c>
      <c r="H257" s="193">
        <v>0</v>
      </c>
      <c r="I257" s="193">
        <v>0</v>
      </c>
      <c r="J257" s="315"/>
      <c r="K257" s="315"/>
      <c r="L257" s="190"/>
    </row>
    <row r="258" spans="1:12" ht="39" customHeight="1" x14ac:dyDescent="0.25">
      <c r="A258" s="423"/>
      <c r="B258" s="315"/>
      <c r="C258" s="190" t="s">
        <v>70</v>
      </c>
      <c r="D258" s="193">
        <f t="shared" si="175"/>
        <v>1000</v>
      </c>
      <c r="E258" s="193">
        <v>0</v>
      </c>
      <c r="F258" s="193">
        <v>0</v>
      </c>
      <c r="G258" s="193">
        <v>1000</v>
      </c>
      <c r="H258" s="193">
        <v>0</v>
      </c>
      <c r="I258" s="193">
        <v>0</v>
      </c>
      <c r="J258" s="315"/>
      <c r="K258" s="315"/>
      <c r="L258" s="190">
        <v>1</v>
      </c>
    </row>
    <row r="259" spans="1:12" ht="39" customHeight="1" x14ac:dyDescent="0.25">
      <c r="A259" s="423"/>
      <c r="B259" s="315"/>
      <c r="C259" s="190" t="s">
        <v>297</v>
      </c>
      <c r="D259" s="193">
        <f t="shared" si="175"/>
        <v>0</v>
      </c>
      <c r="E259" s="193">
        <v>0</v>
      </c>
      <c r="F259" s="193">
        <v>0</v>
      </c>
      <c r="G259" s="193">
        <v>0</v>
      </c>
      <c r="H259" s="193">
        <v>0</v>
      </c>
      <c r="I259" s="193">
        <v>0</v>
      </c>
      <c r="J259" s="315"/>
      <c r="K259" s="315"/>
      <c r="L259" s="190"/>
    </row>
    <row r="260" spans="1:12" ht="39" customHeight="1" x14ac:dyDescent="0.25">
      <c r="A260" s="423"/>
      <c r="B260" s="315"/>
      <c r="C260" s="190" t="s">
        <v>298</v>
      </c>
      <c r="D260" s="193">
        <f t="shared" si="175"/>
        <v>0</v>
      </c>
      <c r="E260" s="193">
        <v>0</v>
      </c>
      <c r="F260" s="193">
        <v>0</v>
      </c>
      <c r="G260" s="193">
        <v>0</v>
      </c>
      <c r="H260" s="193">
        <v>0</v>
      </c>
      <c r="I260" s="193">
        <v>0</v>
      </c>
      <c r="J260" s="315"/>
      <c r="K260" s="315"/>
      <c r="L260" s="190"/>
    </row>
    <row r="261" spans="1:12" ht="39" customHeight="1" x14ac:dyDescent="0.25">
      <c r="A261" s="423"/>
      <c r="B261" s="315"/>
      <c r="C261" s="190" t="s">
        <v>308</v>
      </c>
      <c r="D261" s="193">
        <f>SUM(E261:I261)</f>
        <v>0</v>
      </c>
      <c r="E261" s="193">
        <v>0</v>
      </c>
      <c r="F261" s="193">
        <v>0</v>
      </c>
      <c r="G261" s="193">
        <v>0</v>
      </c>
      <c r="H261" s="193">
        <v>0</v>
      </c>
      <c r="I261" s="193">
        <v>0</v>
      </c>
      <c r="J261" s="315"/>
      <c r="K261" s="315"/>
      <c r="L261" s="190"/>
    </row>
    <row r="262" spans="1:12" ht="39" customHeight="1" x14ac:dyDescent="0.25">
      <c r="A262" s="423"/>
      <c r="B262" s="315"/>
      <c r="C262" s="190" t="s">
        <v>309</v>
      </c>
      <c r="D262" s="193">
        <f>SUM(E262:I262)</f>
        <v>0</v>
      </c>
      <c r="E262" s="193">
        <v>0</v>
      </c>
      <c r="F262" s="193">
        <v>0</v>
      </c>
      <c r="G262" s="193">
        <v>0</v>
      </c>
      <c r="H262" s="193">
        <v>0</v>
      </c>
      <c r="I262" s="193">
        <v>0</v>
      </c>
      <c r="J262" s="315"/>
      <c r="K262" s="315"/>
      <c r="L262" s="190"/>
    </row>
    <row r="263" spans="1:12" ht="39" customHeight="1" x14ac:dyDescent="0.25">
      <c r="A263" s="424"/>
      <c r="B263" s="316"/>
      <c r="C263" s="190" t="s">
        <v>310</v>
      </c>
      <c r="D263" s="193">
        <f t="shared" ref="D263" si="176">SUM(E263:I263)</f>
        <v>0</v>
      </c>
      <c r="E263" s="193">
        <v>0</v>
      </c>
      <c r="F263" s="193">
        <v>0</v>
      </c>
      <c r="G263" s="193">
        <v>0</v>
      </c>
      <c r="H263" s="193">
        <v>0</v>
      </c>
      <c r="I263" s="193">
        <v>0</v>
      </c>
      <c r="J263" s="316"/>
      <c r="K263" s="316"/>
      <c r="L263" s="190"/>
    </row>
    <row r="264" spans="1:12" ht="20.100000000000001" customHeight="1" x14ac:dyDescent="0.25">
      <c r="A264" s="430" t="s">
        <v>327</v>
      </c>
      <c r="B264" s="431"/>
      <c r="C264" s="431"/>
      <c r="D264" s="431"/>
      <c r="E264" s="431"/>
      <c r="F264" s="431"/>
      <c r="G264" s="431"/>
      <c r="H264" s="431"/>
      <c r="I264" s="431"/>
      <c r="J264" s="431"/>
      <c r="K264" s="431"/>
      <c r="L264" s="432"/>
    </row>
    <row r="265" spans="1:12" ht="20.100000000000001" customHeight="1" x14ac:dyDescent="0.25">
      <c r="A265" s="421" t="s">
        <v>328</v>
      </c>
      <c r="B265" s="420" t="s">
        <v>98</v>
      </c>
      <c r="C265" s="191" t="s">
        <v>307</v>
      </c>
      <c r="D265" s="57">
        <f>SUM(D266:D272)</f>
        <v>15195.699999999999</v>
      </c>
      <c r="E265" s="57">
        <f t="shared" ref="E265:I265" si="177">SUM(E266:E272)</f>
        <v>0</v>
      </c>
      <c r="F265" s="57">
        <f t="shared" si="177"/>
        <v>0</v>
      </c>
      <c r="G265" s="57">
        <f>SUM(G266:G272)</f>
        <v>15195.699999999999</v>
      </c>
      <c r="H265" s="57">
        <f t="shared" si="177"/>
        <v>0</v>
      </c>
      <c r="I265" s="57">
        <f t="shared" si="177"/>
        <v>0</v>
      </c>
      <c r="J265" s="420"/>
      <c r="K265" s="420" t="s">
        <v>97</v>
      </c>
      <c r="L265" s="191">
        <v>28</v>
      </c>
    </row>
    <row r="266" spans="1:12" ht="20.100000000000001" customHeight="1" x14ac:dyDescent="0.25">
      <c r="A266" s="421"/>
      <c r="B266" s="420"/>
      <c r="C266" s="190" t="s">
        <v>66</v>
      </c>
      <c r="D266" s="193">
        <f t="shared" ref="D266:D269" si="178">SUM(E266:I266)</f>
        <v>1136.7</v>
      </c>
      <c r="E266" s="193">
        <f>E274+E282+E290+E298</f>
        <v>0</v>
      </c>
      <c r="F266" s="193">
        <f>F274+F282+F290+F298+F306</f>
        <v>0</v>
      </c>
      <c r="G266" s="193">
        <f>G274+G282+G290+G298+G306</f>
        <v>1136.7</v>
      </c>
      <c r="H266" s="193">
        <f t="shared" ref="H266:I266" si="179">H274+H282+H290+H298+H306</f>
        <v>0</v>
      </c>
      <c r="I266" s="193">
        <f t="shared" si="179"/>
        <v>0</v>
      </c>
      <c r="J266" s="420"/>
      <c r="K266" s="420"/>
      <c r="L266" s="190">
        <v>4</v>
      </c>
    </row>
    <row r="267" spans="1:12" ht="20.100000000000001" customHeight="1" x14ac:dyDescent="0.25">
      <c r="A267" s="421"/>
      <c r="B267" s="420"/>
      <c r="C267" s="190" t="s">
        <v>70</v>
      </c>
      <c r="D267" s="193">
        <f t="shared" si="178"/>
        <v>2692</v>
      </c>
      <c r="E267" s="193">
        <f t="shared" ref="E267" si="180">E275+E283+E291+E299</f>
        <v>0</v>
      </c>
      <c r="F267" s="193">
        <f t="shared" ref="F267:F272" si="181">F275+F283+F291+F299+F307</f>
        <v>0</v>
      </c>
      <c r="G267" s="193">
        <f t="shared" ref="G267:I272" si="182">G275+G283+G291+G299+G307</f>
        <v>2692</v>
      </c>
      <c r="H267" s="193">
        <f t="shared" si="182"/>
        <v>0</v>
      </c>
      <c r="I267" s="193">
        <f t="shared" si="182"/>
        <v>0</v>
      </c>
      <c r="J267" s="420"/>
      <c r="K267" s="420"/>
      <c r="L267" s="190">
        <v>4</v>
      </c>
    </row>
    <row r="268" spans="1:12" ht="20.100000000000001" customHeight="1" x14ac:dyDescent="0.25">
      <c r="A268" s="421"/>
      <c r="B268" s="420"/>
      <c r="C268" s="190" t="s">
        <v>297</v>
      </c>
      <c r="D268" s="193">
        <f t="shared" si="178"/>
        <v>2273.4</v>
      </c>
      <c r="E268" s="193">
        <f t="shared" ref="E268" si="183">E276+E284+E292+E300</f>
        <v>0</v>
      </c>
      <c r="F268" s="193">
        <f t="shared" si="181"/>
        <v>0</v>
      </c>
      <c r="G268" s="193">
        <f t="shared" si="182"/>
        <v>2273.4</v>
      </c>
      <c r="H268" s="193">
        <f t="shared" si="182"/>
        <v>0</v>
      </c>
      <c r="I268" s="193">
        <f t="shared" si="182"/>
        <v>0</v>
      </c>
      <c r="J268" s="420"/>
      <c r="K268" s="420"/>
      <c r="L268" s="190">
        <v>4</v>
      </c>
    </row>
    <row r="269" spans="1:12" ht="20.100000000000001" customHeight="1" x14ac:dyDescent="0.25">
      <c r="A269" s="421"/>
      <c r="B269" s="420"/>
      <c r="C269" s="190" t="s">
        <v>298</v>
      </c>
      <c r="D269" s="193">
        <f t="shared" si="178"/>
        <v>2273.4</v>
      </c>
      <c r="E269" s="193">
        <f t="shared" ref="E269" si="184">E277+E285+E293+E301</f>
        <v>0</v>
      </c>
      <c r="F269" s="193">
        <f t="shared" si="181"/>
        <v>0</v>
      </c>
      <c r="G269" s="193">
        <f t="shared" si="182"/>
        <v>2273.4</v>
      </c>
      <c r="H269" s="193">
        <f t="shared" si="182"/>
        <v>0</v>
      </c>
      <c r="I269" s="193">
        <f t="shared" si="182"/>
        <v>0</v>
      </c>
      <c r="J269" s="420"/>
      <c r="K269" s="420"/>
      <c r="L269" s="190">
        <v>4</v>
      </c>
    </row>
    <row r="270" spans="1:12" s="152" customFormat="1" ht="20.100000000000001" customHeight="1" x14ac:dyDescent="0.25">
      <c r="A270" s="421"/>
      <c r="B270" s="420"/>
      <c r="C270" s="190" t="s">
        <v>308</v>
      </c>
      <c r="D270" s="193">
        <f>SUM(E270:I270)</f>
        <v>2273.4</v>
      </c>
      <c r="E270" s="193">
        <f t="shared" ref="E270" si="185">E278+E286+E294+E302</f>
        <v>0</v>
      </c>
      <c r="F270" s="193">
        <f t="shared" si="181"/>
        <v>0</v>
      </c>
      <c r="G270" s="193">
        <f t="shared" si="182"/>
        <v>2273.4</v>
      </c>
      <c r="H270" s="193">
        <f t="shared" si="182"/>
        <v>0</v>
      </c>
      <c r="I270" s="193">
        <f t="shared" si="182"/>
        <v>0</v>
      </c>
      <c r="J270" s="420"/>
      <c r="K270" s="420"/>
      <c r="L270" s="190">
        <v>4</v>
      </c>
    </row>
    <row r="271" spans="1:12" ht="36.75" customHeight="1" x14ac:dyDescent="0.25">
      <c r="A271" s="421"/>
      <c r="B271" s="420"/>
      <c r="C271" s="190" t="s">
        <v>309</v>
      </c>
      <c r="D271" s="193">
        <f t="shared" ref="D271:D272" si="186">SUM(E271:I271)</f>
        <v>2273.4</v>
      </c>
      <c r="E271" s="193">
        <f t="shared" ref="E271" si="187">E279+E287+E295+E303</f>
        <v>0</v>
      </c>
      <c r="F271" s="193">
        <f t="shared" si="181"/>
        <v>0</v>
      </c>
      <c r="G271" s="193">
        <f t="shared" si="182"/>
        <v>2273.4</v>
      </c>
      <c r="H271" s="193">
        <f t="shared" si="182"/>
        <v>0</v>
      </c>
      <c r="I271" s="193">
        <f t="shared" si="182"/>
        <v>0</v>
      </c>
      <c r="J271" s="420"/>
      <c r="K271" s="420"/>
      <c r="L271" s="190">
        <v>4</v>
      </c>
    </row>
    <row r="272" spans="1:12" ht="40.5" customHeight="1" x14ac:dyDescent="0.25">
      <c r="A272" s="421"/>
      <c r="B272" s="420"/>
      <c r="C272" s="190" t="s">
        <v>310</v>
      </c>
      <c r="D272" s="193">
        <f t="shared" si="186"/>
        <v>2273.4</v>
      </c>
      <c r="E272" s="193">
        <f t="shared" ref="E272" si="188">E280+E288+E296+E304</f>
        <v>0</v>
      </c>
      <c r="F272" s="193">
        <f t="shared" si="181"/>
        <v>0</v>
      </c>
      <c r="G272" s="193">
        <f t="shared" si="182"/>
        <v>2273.4</v>
      </c>
      <c r="H272" s="193">
        <f t="shared" si="182"/>
        <v>0</v>
      </c>
      <c r="I272" s="193">
        <f t="shared" si="182"/>
        <v>0</v>
      </c>
      <c r="J272" s="420"/>
      <c r="K272" s="420"/>
      <c r="L272" s="190">
        <v>4</v>
      </c>
    </row>
    <row r="273" spans="1:12" ht="20.100000000000001" customHeight="1" x14ac:dyDescent="0.25">
      <c r="A273" s="421" t="s">
        <v>330</v>
      </c>
      <c r="B273" s="420" t="s">
        <v>42</v>
      </c>
      <c r="C273" s="191" t="s">
        <v>307</v>
      </c>
      <c r="D273" s="57">
        <f>SUM(D274:D280)</f>
        <v>4405.1000000000004</v>
      </c>
      <c r="E273" s="57">
        <f t="shared" ref="E273:F273" si="189">E274+E275+E276+E277+E278+E279+E280</f>
        <v>0</v>
      </c>
      <c r="F273" s="57">
        <f t="shared" si="189"/>
        <v>0</v>
      </c>
      <c r="G273" s="57">
        <f t="shared" ref="G273" si="190">SUM(G274:G280)</f>
        <v>4405.1000000000004</v>
      </c>
      <c r="H273" s="57">
        <f t="shared" ref="H273:I273" si="191">H274+H275+H276+H277+H278+H279+H280</f>
        <v>0</v>
      </c>
      <c r="I273" s="57">
        <f t="shared" si="191"/>
        <v>0</v>
      </c>
      <c r="J273" s="420" t="s">
        <v>452</v>
      </c>
      <c r="K273" s="420" t="s">
        <v>97</v>
      </c>
      <c r="L273" s="190">
        <v>7</v>
      </c>
    </row>
    <row r="274" spans="1:12" ht="20.100000000000001" customHeight="1" x14ac:dyDescent="0.25">
      <c r="A274" s="421"/>
      <c r="B274" s="420"/>
      <c r="C274" s="190" t="s">
        <v>66</v>
      </c>
      <c r="D274" s="193">
        <f t="shared" ref="D274:D277" si="192">SUM(E274:I274)</f>
        <v>386.5</v>
      </c>
      <c r="E274" s="193">
        <v>0</v>
      </c>
      <c r="F274" s="193">
        <v>0</v>
      </c>
      <c r="G274" s="157">
        <f>773-386.5</f>
        <v>386.5</v>
      </c>
      <c r="H274" s="193">
        <v>0</v>
      </c>
      <c r="I274" s="193">
        <v>0</v>
      </c>
      <c r="J274" s="420"/>
      <c r="K274" s="420"/>
      <c r="L274" s="190">
        <v>1</v>
      </c>
    </row>
    <row r="275" spans="1:12" ht="20.100000000000001" customHeight="1" x14ac:dyDescent="0.25">
      <c r="A275" s="421"/>
      <c r="B275" s="420"/>
      <c r="C275" s="190" t="s">
        <v>70</v>
      </c>
      <c r="D275" s="193">
        <f t="shared" si="192"/>
        <v>1018.6</v>
      </c>
      <c r="E275" s="193">
        <v>0</v>
      </c>
      <c r="F275" s="193">
        <v>0</v>
      </c>
      <c r="G275" s="157">
        <v>1018.6</v>
      </c>
      <c r="H275" s="193">
        <v>0</v>
      </c>
      <c r="I275" s="193">
        <v>0</v>
      </c>
      <c r="J275" s="420"/>
      <c r="K275" s="420"/>
      <c r="L275" s="190">
        <v>1</v>
      </c>
    </row>
    <row r="276" spans="1:12" ht="20.100000000000001" customHeight="1" x14ac:dyDescent="0.25">
      <c r="A276" s="421"/>
      <c r="B276" s="420"/>
      <c r="C276" s="190" t="s">
        <v>297</v>
      </c>
      <c r="D276" s="193">
        <f t="shared" si="192"/>
        <v>600</v>
      </c>
      <c r="E276" s="193">
        <v>0</v>
      </c>
      <c r="F276" s="193">
        <v>0</v>
      </c>
      <c r="G276" s="157">
        <v>600</v>
      </c>
      <c r="H276" s="193">
        <v>0</v>
      </c>
      <c r="I276" s="193">
        <v>0</v>
      </c>
      <c r="J276" s="420"/>
      <c r="K276" s="420"/>
      <c r="L276" s="190">
        <v>1</v>
      </c>
    </row>
    <row r="277" spans="1:12" ht="20.100000000000001" customHeight="1" x14ac:dyDescent="0.25">
      <c r="A277" s="421"/>
      <c r="B277" s="420"/>
      <c r="C277" s="190" t="s">
        <v>298</v>
      </c>
      <c r="D277" s="193">
        <f t="shared" si="192"/>
        <v>600</v>
      </c>
      <c r="E277" s="193">
        <v>0</v>
      </c>
      <c r="F277" s="193">
        <v>0</v>
      </c>
      <c r="G277" s="157">
        <v>600</v>
      </c>
      <c r="H277" s="193">
        <v>0</v>
      </c>
      <c r="I277" s="193">
        <v>0</v>
      </c>
      <c r="J277" s="420"/>
      <c r="K277" s="420"/>
      <c r="L277" s="190">
        <v>1</v>
      </c>
    </row>
    <row r="278" spans="1:12" s="152" customFormat="1" ht="20.100000000000001" customHeight="1" x14ac:dyDescent="0.25">
      <c r="A278" s="421"/>
      <c r="B278" s="420"/>
      <c r="C278" s="190" t="s">
        <v>308</v>
      </c>
      <c r="D278" s="193">
        <f>SUM(E278:I278)</f>
        <v>600</v>
      </c>
      <c r="E278" s="193">
        <v>0</v>
      </c>
      <c r="F278" s="193">
        <v>0</v>
      </c>
      <c r="G278" s="157">
        <v>600</v>
      </c>
      <c r="H278" s="193">
        <v>0</v>
      </c>
      <c r="I278" s="193">
        <v>0</v>
      </c>
      <c r="J278" s="420"/>
      <c r="K278" s="420"/>
      <c r="L278" s="190">
        <v>1</v>
      </c>
    </row>
    <row r="279" spans="1:12" ht="39" customHeight="1" x14ac:dyDescent="0.25">
      <c r="A279" s="421"/>
      <c r="B279" s="420"/>
      <c r="C279" s="190" t="s">
        <v>309</v>
      </c>
      <c r="D279" s="193">
        <f t="shared" ref="D279:D280" si="193">SUM(E279:I279)</f>
        <v>600</v>
      </c>
      <c r="E279" s="193">
        <v>0</v>
      </c>
      <c r="F279" s="193">
        <v>0</v>
      </c>
      <c r="G279" s="193">
        <v>600</v>
      </c>
      <c r="H279" s="193">
        <v>0</v>
      </c>
      <c r="I279" s="193">
        <v>0</v>
      </c>
      <c r="J279" s="420"/>
      <c r="K279" s="420"/>
      <c r="L279" s="190">
        <v>1</v>
      </c>
    </row>
    <row r="280" spans="1:12" ht="36" customHeight="1" x14ac:dyDescent="0.25">
      <c r="A280" s="421"/>
      <c r="B280" s="420"/>
      <c r="C280" s="190" t="s">
        <v>310</v>
      </c>
      <c r="D280" s="193">
        <f t="shared" si="193"/>
        <v>600</v>
      </c>
      <c r="E280" s="193">
        <v>0</v>
      </c>
      <c r="F280" s="193">
        <v>0</v>
      </c>
      <c r="G280" s="193">
        <v>600</v>
      </c>
      <c r="H280" s="193">
        <v>0</v>
      </c>
      <c r="I280" s="193">
        <v>0</v>
      </c>
      <c r="J280" s="420"/>
      <c r="K280" s="420"/>
      <c r="L280" s="190">
        <v>1</v>
      </c>
    </row>
    <row r="281" spans="1:12" ht="20.100000000000001" customHeight="1" x14ac:dyDescent="0.25">
      <c r="A281" s="421" t="s">
        <v>377</v>
      </c>
      <c r="B281" s="420" t="s">
        <v>43</v>
      </c>
      <c r="C281" s="191" t="s">
        <v>307</v>
      </c>
      <c r="D281" s="193">
        <f>SUM(D282:D288)</f>
        <v>4961.0999999999995</v>
      </c>
      <c r="E281" s="193">
        <f t="shared" ref="E281" si="194">E282+E283+E284+E285+E286+E287+E288</f>
        <v>0</v>
      </c>
      <c r="F281" s="193">
        <f t="shared" ref="F281" si="195">F282+F283+F284+F285+F286+F287+F288</f>
        <v>0</v>
      </c>
      <c r="G281" s="193">
        <f>SUM(G282:G288)</f>
        <v>4961.0999999999995</v>
      </c>
      <c r="H281" s="193">
        <f t="shared" ref="H281" si="196">H282+H283+H284+H285+H286+H287+H288</f>
        <v>0</v>
      </c>
      <c r="I281" s="193">
        <f t="shared" ref="I281" si="197">I282+I283+I284+I285+I286+I287+I288</f>
        <v>0</v>
      </c>
      <c r="J281" s="420" t="s">
        <v>451</v>
      </c>
      <c r="K281" s="420" t="s">
        <v>97</v>
      </c>
      <c r="L281" s="191">
        <v>7</v>
      </c>
    </row>
    <row r="282" spans="1:12" ht="20.100000000000001" customHeight="1" x14ac:dyDescent="0.25">
      <c r="A282" s="421"/>
      <c r="B282" s="420"/>
      <c r="C282" s="190" t="s">
        <v>66</v>
      </c>
      <c r="D282" s="193">
        <f t="shared" ref="D282:D285" si="198">SUM(E282:I282)</f>
        <v>320.7</v>
      </c>
      <c r="E282" s="193">
        <v>0</v>
      </c>
      <c r="F282" s="193">
        <v>0</v>
      </c>
      <c r="G282" s="193">
        <f>641.4-320.7</f>
        <v>320.7</v>
      </c>
      <c r="H282" s="193">
        <v>0</v>
      </c>
      <c r="I282" s="193">
        <v>0</v>
      </c>
      <c r="J282" s="420"/>
      <c r="K282" s="420"/>
      <c r="L282" s="190">
        <v>1</v>
      </c>
    </row>
    <row r="283" spans="1:12" ht="20.100000000000001" customHeight="1" x14ac:dyDescent="0.25">
      <c r="A283" s="421"/>
      <c r="B283" s="420"/>
      <c r="C283" s="190" t="s">
        <v>70</v>
      </c>
      <c r="D283" s="193">
        <f t="shared" si="198"/>
        <v>773.4</v>
      </c>
      <c r="E283" s="193">
        <v>0</v>
      </c>
      <c r="F283" s="193">
        <v>0</v>
      </c>
      <c r="G283" s="193">
        <v>773.4</v>
      </c>
      <c r="H283" s="193">
        <v>0</v>
      </c>
      <c r="I283" s="193">
        <v>0</v>
      </c>
      <c r="J283" s="420"/>
      <c r="K283" s="420"/>
      <c r="L283" s="190">
        <v>1</v>
      </c>
    </row>
    <row r="284" spans="1:12" ht="20.100000000000001" customHeight="1" x14ac:dyDescent="0.25">
      <c r="A284" s="421"/>
      <c r="B284" s="420"/>
      <c r="C284" s="190" t="s">
        <v>297</v>
      </c>
      <c r="D284" s="193">
        <f t="shared" si="198"/>
        <v>773.4</v>
      </c>
      <c r="E284" s="193">
        <v>0</v>
      </c>
      <c r="F284" s="193">
        <v>0</v>
      </c>
      <c r="G284" s="193">
        <v>773.4</v>
      </c>
      <c r="H284" s="193"/>
      <c r="I284" s="193">
        <v>0</v>
      </c>
      <c r="J284" s="420"/>
      <c r="K284" s="420"/>
      <c r="L284" s="190">
        <v>1</v>
      </c>
    </row>
    <row r="285" spans="1:12" ht="20.100000000000001" customHeight="1" x14ac:dyDescent="0.25">
      <c r="A285" s="421"/>
      <c r="B285" s="420"/>
      <c r="C285" s="190" t="s">
        <v>298</v>
      </c>
      <c r="D285" s="193">
        <f t="shared" si="198"/>
        <v>773.4</v>
      </c>
      <c r="E285" s="193">
        <v>0</v>
      </c>
      <c r="F285" s="193">
        <v>0</v>
      </c>
      <c r="G285" s="193">
        <v>773.4</v>
      </c>
      <c r="H285" s="193">
        <v>0</v>
      </c>
      <c r="I285" s="193">
        <v>0</v>
      </c>
      <c r="J285" s="420"/>
      <c r="K285" s="420"/>
      <c r="L285" s="190">
        <v>1</v>
      </c>
    </row>
    <row r="286" spans="1:12" s="152" customFormat="1" ht="20.100000000000001" customHeight="1" x14ac:dyDescent="0.25">
      <c r="A286" s="421"/>
      <c r="B286" s="420"/>
      <c r="C286" s="190" t="s">
        <v>308</v>
      </c>
      <c r="D286" s="193">
        <f>SUM(E286:I286)</f>
        <v>773.4</v>
      </c>
      <c r="E286" s="193">
        <v>0</v>
      </c>
      <c r="F286" s="193">
        <v>0</v>
      </c>
      <c r="G286" s="193">
        <v>773.4</v>
      </c>
      <c r="H286" s="193">
        <v>0</v>
      </c>
      <c r="I286" s="193">
        <v>0</v>
      </c>
      <c r="J286" s="420"/>
      <c r="K286" s="420"/>
      <c r="L286" s="190">
        <v>1</v>
      </c>
    </row>
    <row r="287" spans="1:12" ht="31.5" customHeight="1" x14ac:dyDescent="0.25">
      <c r="A287" s="421"/>
      <c r="B287" s="420"/>
      <c r="C287" s="190" t="s">
        <v>309</v>
      </c>
      <c r="D287" s="193">
        <f t="shared" ref="D287:D288" si="199">SUM(E287:I287)</f>
        <v>773.4</v>
      </c>
      <c r="E287" s="193">
        <v>0</v>
      </c>
      <c r="F287" s="193">
        <v>0</v>
      </c>
      <c r="G287" s="193">
        <v>773.4</v>
      </c>
      <c r="H287" s="193">
        <v>0</v>
      </c>
      <c r="I287" s="193">
        <v>0</v>
      </c>
      <c r="J287" s="420"/>
      <c r="K287" s="420"/>
      <c r="L287" s="190">
        <v>1</v>
      </c>
    </row>
    <row r="288" spans="1:12" ht="31.5" customHeight="1" x14ac:dyDescent="0.25">
      <c r="A288" s="421"/>
      <c r="B288" s="420"/>
      <c r="C288" s="190" t="s">
        <v>310</v>
      </c>
      <c r="D288" s="193">
        <f t="shared" si="199"/>
        <v>773.4</v>
      </c>
      <c r="E288" s="193">
        <v>0</v>
      </c>
      <c r="F288" s="193">
        <v>0</v>
      </c>
      <c r="G288" s="193">
        <v>773.4</v>
      </c>
      <c r="H288" s="193">
        <v>0</v>
      </c>
      <c r="I288" s="193">
        <v>0</v>
      </c>
      <c r="J288" s="420"/>
      <c r="K288" s="420"/>
      <c r="L288" s="190">
        <v>1</v>
      </c>
    </row>
    <row r="289" spans="1:12" ht="20.100000000000001" customHeight="1" x14ac:dyDescent="0.25">
      <c r="A289" s="421" t="s">
        <v>332</v>
      </c>
      <c r="B289" s="420" t="s">
        <v>44</v>
      </c>
      <c r="C289" s="191" t="s">
        <v>307</v>
      </c>
      <c r="D289" s="57">
        <f>SUM(D290:D296)</f>
        <v>3167</v>
      </c>
      <c r="E289" s="57">
        <f t="shared" ref="E289" si="200">E290+E291+E292+E293+E294+E295+E296</f>
        <v>0</v>
      </c>
      <c r="F289" s="57">
        <f t="shared" ref="F289" si="201">F290+F291+F292+F293+F294+F295+F296</f>
        <v>0</v>
      </c>
      <c r="G289" s="57">
        <f t="shared" ref="G289" si="202">SUM(G290:G296)</f>
        <v>3167</v>
      </c>
      <c r="H289" s="57">
        <f t="shared" ref="H289" si="203">H290+H291+H292+H293+H294+H295+H296</f>
        <v>0</v>
      </c>
      <c r="I289" s="57">
        <f t="shared" ref="I289" si="204">I290+I291+I292+I293+I294+I295+I296</f>
        <v>0</v>
      </c>
      <c r="J289" s="420" t="s">
        <v>453</v>
      </c>
      <c r="K289" s="420" t="s">
        <v>97</v>
      </c>
      <c r="L289" s="191">
        <v>7</v>
      </c>
    </row>
    <row r="290" spans="1:12" ht="20.100000000000001" customHeight="1" x14ac:dyDescent="0.25">
      <c r="A290" s="421"/>
      <c r="B290" s="420"/>
      <c r="C290" s="190" t="s">
        <v>66</v>
      </c>
      <c r="D290" s="193">
        <f t="shared" ref="D290:D294" si="205">SUM(E290:I290)</f>
        <v>167</v>
      </c>
      <c r="E290" s="193">
        <v>0</v>
      </c>
      <c r="F290" s="193">
        <v>0</v>
      </c>
      <c r="G290" s="193">
        <f>334-167</f>
        <v>167</v>
      </c>
      <c r="H290" s="193">
        <v>0</v>
      </c>
      <c r="I290" s="193">
        <v>0</v>
      </c>
      <c r="J290" s="420"/>
      <c r="K290" s="420"/>
      <c r="L290" s="190">
        <v>1</v>
      </c>
    </row>
    <row r="291" spans="1:12" ht="20.100000000000001" customHeight="1" x14ac:dyDescent="0.25">
      <c r="A291" s="421"/>
      <c r="B291" s="420"/>
      <c r="C291" s="190" t="s">
        <v>70</v>
      </c>
      <c r="D291" s="193">
        <f t="shared" si="205"/>
        <v>500</v>
      </c>
      <c r="E291" s="193">
        <v>0</v>
      </c>
      <c r="F291" s="193">
        <v>0</v>
      </c>
      <c r="G291" s="193">
        <v>500</v>
      </c>
      <c r="H291" s="193">
        <v>0</v>
      </c>
      <c r="I291" s="193">
        <v>0</v>
      </c>
      <c r="J291" s="420"/>
      <c r="K291" s="420"/>
      <c r="L291" s="190">
        <v>1</v>
      </c>
    </row>
    <row r="292" spans="1:12" ht="20.100000000000001" customHeight="1" x14ac:dyDescent="0.25">
      <c r="A292" s="421"/>
      <c r="B292" s="420"/>
      <c r="C292" s="190" t="s">
        <v>297</v>
      </c>
      <c r="D292" s="193">
        <f t="shared" si="205"/>
        <v>500</v>
      </c>
      <c r="E292" s="193">
        <v>0</v>
      </c>
      <c r="F292" s="193">
        <v>0</v>
      </c>
      <c r="G292" s="193">
        <v>500</v>
      </c>
      <c r="H292" s="193">
        <v>0</v>
      </c>
      <c r="I292" s="193">
        <v>0</v>
      </c>
      <c r="J292" s="420"/>
      <c r="K292" s="420"/>
      <c r="L292" s="190">
        <v>1</v>
      </c>
    </row>
    <row r="293" spans="1:12" ht="20.100000000000001" customHeight="1" x14ac:dyDescent="0.25">
      <c r="A293" s="421"/>
      <c r="B293" s="420"/>
      <c r="C293" s="190" t="s">
        <v>298</v>
      </c>
      <c r="D293" s="193">
        <f t="shared" si="205"/>
        <v>500</v>
      </c>
      <c r="E293" s="193">
        <v>0</v>
      </c>
      <c r="F293" s="193">
        <v>0</v>
      </c>
      <c r="G293" s="193">
        <v>500</v>
      </c>
      <c r="H293" s="193">
        <v>0</v>
      </c>
      <c r="I293" s="193">
        <v>0</v>
      </c>
      <c r="J293" s="420"/>
      <c r="K293" s="420"/>
      <c r="L293" s="190">
        <v>1</v>
      </c>
    </row>
    <row r="294" spans="1:12" s="152" customFormat="1" ht="20.100000000000001" customHeight="1" x14ac:dyDescent="0.25">
      <c r="A294" s="421"/>
      <c r="B294" s="420"/>
      <c r="C294" s="190" t="s">
        <v>308</v>
      </c>
      <c r="D294" s="193">
        <f t="shared" si="205"/>
        <v>500</v>
      </c>
      <c r="E294" s="193">
        <v>0</v>
      </c>
      <c r="F294" s="193">
        <v>0</v>
      </c>
      <c r="G294" s="193">
        <v>500</v>
      </c>
      <c r="H294" s="193">
        <v>0</v>
      </c>
      <c r="I294" s="193">
        <v>0</v>
      </c>
      <c r="J294" s="420"/>
      <c r="K294" s="420"/>
      <c r="L294" s="190">
        <v>1</v>
      </c>
    </row>
    <row r="295" spans="1:12" ht="33" customHeight="1" x14ac:dyDescent="0.25">
      <c r="A295" s="421"/>
      <c r="B295" s="420"/>
      <c r="C295" s="190" t="s">
        <v>309</v>
      </c>
      <c r="D295" s="193">
        <f t="shared" ref="D295:D296" si="206">SUM(E295:I295)</f>
        <v>500</v>
      </c>
      <c r="E295" s="193">
        <v>0</v>
      </c>
      <c r="F295" s="193">
        <v>0</v>
      </c>
      <c r="G295" s="193">
        <v>500</v>
      </c>
      <c r="H295" s="193">
        <v>0</v>
      </c>
      <c r="I295" s="193">
        <v>0</v>
      </c>
      <c r="J295" s="420"/>
      <c r="K295" s="420"/>
      <c r="L295" s="190">
        <v>1</v>
      </c>
    </row>
    <row r="296" spans="1:12" ht="35.25" customHeight="1" x14ac:dyDescent="0.25">
      <c r="A296" s="421"/>
      <c r="B296" s="420"/>
      <c r="C296" s="190" t="s">
        <v>310</v>
      </c>
      <c r="D296" s="193">
        <f t="shared" si="206"/>
        <v>500</v>
      </c>
      <c r="E296" s="193">
        <v>0</v>
      </c>
      <c r="F296" s="193">
        <v>0</v>
      </c>
      <c r="G296" s="193">
        <v>500</v>
      </c>
      <c r="H296" s="193">
        <v>0</v>
      </c>
      <c r="I296" s="193">
        <v>0</v>
      </c>
      <c r="J296" s="420"/>
      <c r="K296" s="420"/>
      <c r="L296" s="190">
        <v>1</v>
      </c>
    </row>
    <row r="297" spans="1:12" ht="20.100000000000001" customHeight="1" x14ac:dyDescent="0.25">
      <c r="A297" s="421" t="s">
        <v>333</v>
      </c>
      <c r="B297" s="420" t="s">
        <v>45</v>
      </c>
      <c r="C297" s="191" t="s">
        <v>307</v>
      </c>
      <c r="D297" s="57">
        <f>SUM(D298:D304)</f>
        <v>2662.5</v>
      </c>
      <c r="E297" s="57">
        <f t="shared" ref="E297" si="207">E298+E299+E300+E301+E302+E303+E304</f>
        <v>0</v>
      </c>
      <c r="F297" s="57">
        <f t="shared" ref="F297" si="208">F298+F299+F300+F301+F302+F303+F304</f>
        <v>0</v>
      </c>
      <c r="G297" s="57">
        <f t="shared" ref="G297" si="209">SUM(G298:G304)</f>
        <v>2662.5</v>
      </c>
      <c r="H297" s="57">
        <f t="shared" ref="H297" si="210">H298+H299+H300+H301+H302+H303+H304</f>
        <v>0</v>
      </c>
      <c r="I297" s="57">
        <f t="shared" ref="I297" si="211">I298+I299+I300+I301+I302+I303+I304</f>
        <v>0</v>
      </c>
      <c r="J297" s="420" t="s">
        <v>454</v>
      </c>
      <c r="K297" s="420" t="s">
        <v>97</v>
      </c>
      <c r="L297" s="191">
        <v>7</v>
      </c>
    </row>
    <row r="298" spans="1:12" ht="20.100000000000001" customHeight="1" x14ac:dyDescent="0.25">
      <c r="A298" s="421"/>
      <c r="B298" s="420"/>
      <c r="C298" s="190" t="s">
        <v>66</v>
      </c>
      <c r="D298" s="193">
        <f t="shared" ref="D298:D301" si="212">SUM(E298:I298)</f>
        <v>262.5</v>
      </c>
      <c r="E298" s="193">
        <v>0</v>
      </c>
      <c r="F298" s="193">
        <v>0</v>
      </c>
      <c r="G298" s="193">
        <f>525-262.5</f>
        <v>262.5</v>
      </c>
      <c r="H298" s="193">
        <v>0</v>
      </c>
      <c r="I298" s="193">
        <v>0</v>
      </c>
      <c r="J298" s="420"/>
      <c r="K298" s="420"/>
      <c r="L298" s="190">
        <v>1</v>
      </c>
    </row>
    <row r="299" spans="1:12" ht="20.100000000000001" customHeight="1" x14ac:dyDescent="0.25">
      <c r="A299" s="421"/>
      <c r="B299" s="420"/>
      <c r="C299" s="190" t="s">
        <v>70</v>
      </c>
      <c r="D299" s="193">
        <f t="shared" si="212"/>
        <v>400</v>
      </c>
      <c r="E299" s="193">
        <v>0</v>
      </c>
      <c r="F299" s="193">
        <v>0</v>
      </c>
      <c r="G299" s="193">
        <v>400</v>
      </c>
      <c r="H299" s="193">
        <v>0</v>
      </c>
      <c r="I299" s="193">
        <v>0</v>
      </c>
      <c r="J299" s="420"/>
      <c r="K299" s="420"/>
      <c r="L299" s="190">
        <v>1</v>
      </c>
    </row>
    <row r="300" spans="1:12" ht="20.100000000000001" customHeight="1" x14ac:dyDescent="0.25">
      <c r="A300" s="421"/>
      <c r="B300" s="420"/>
      <c r="C300" s="190" t="s">
        <v>297</v>
      </c>
      <c r="D300" s="193">
        <f t="shared" si="212"/>
        <v>400</v>
      </c>
      <c r="E300" s="193">
        <v>0</v>
      </c>
      <c r="F300" s="193">
        <v>0</v>
      </c>
      <c r="G300" s="193">
        <v>400</v>
      </c>
      <c r="H300" s="193">
        <v>0</v>
      </c>
      <c r="I300" s="193">
        <v>0</v>
      </c>
      <c r="J300" s="420"/>
      <c r="K300" s="420"/>
      <c r="L300" s="190">
        <v>1</v>
      </c>
    </row>
    <row r="301" spans="1:12" ht="20.100000000000001" customHeight="1" x14ac:dyDescent="0.25">
      <c r="A301" s="421"/>
      <c r="B301" s="420"/>
      <c r="C301" s="190" t="s">
        <v>298</v>
      </c>
      <c r="D301" s="193">
        <f t="shared" si="212"/>
        <v>400</v>
      </c>
      <c r="E301" s="193">
        <v>0</v>
      </c>
      <c r="F301" s="193">
        <v>0</v>
      </c>
      <c r="G301" s="193">
        <v>400</v>
      </c>
      <c r="H301" s="193">
        <v>0</v>
      </c>
      <c r="I301" s="193">
        <v>0</v>
      </c>
      <c r="J301" s="420"/>
      <c r="K301" s="420"/>
      <c r="L301" s="190">
        <v>1</v>
      </c>
    </row>
    <row r="302" spans="1:12" s="152" customFormat="1" ht="20.100000000000001" customHeight="1" x14ac:dyDescent="0.25">
      <c r="A302" s="421"/>
      <c r="B302" s="420"/>
      <c r="C302" s="190" t="s">
        <v>308</v>
      </c>
      <c r="D302" s="193">
        <f>SUM(E302:I302)</f>
        <v>400</v>
      </c>
      <c r="E302" s="193">
        <v>0</v>
      </c>
      <c r="F302" s="193">
        <v>0</v>
      </c>
      <c r="G302" s="193">
        <v>400</v>
      </c>
      <c r="H302" s="193">
        <v>0</v>
      </c>
      <c r="I302" s="193">
        <v>0</v>
      </c>
      <c r="J302" s="420"/>
      <c r="K302" s="420"/>
      <c r="L302" s="190">
        <v>1</v>
      </c>
    </row>
    <row r="303" spans="1:12" ht="38.25" customHeight="1" x14ac:dyDescent="0.25">
      <c r="A303" s="421"/>
      <c r="B303" s="420"/>
      <c r="C303" s="190" t="s">
        <v>309</v>
      </c>
      <c r="D303" s="193">
        <f t="shared" ref="D303:D304" si="213">SUM(E303:I303)</f>
        <v>400</v>
      </c>
      <c r="E303" s="193">
        <v>0</v>
      </c>
      <c r="F303" s="193">
        <v>0</v>
      </c>
      <c r="G303" s="193">
        <v>400</v>
      </c>
      <c r="H303" s="193">
        <v>0</v>
      </c>
      <c r="I303" s="193">
        <v>0</v>
      </c>
      <c r="J303" s="420"/>
      <c r="K303" s="420"/>
      <c r="L303" s="190">
        <v>1</v>
      </c>
    </row>
    <row r="304" spans="1:12" ht="33" customHeight="1" x14ac:dyDescent="0.25">
      <c r="A304" s="421"/>
      <c r="B304" s="420"/>
      <c r="C304" s="190" t="s">
        <v>310</v>
      </c>
      <c r="D304" s="193">
        <f t="shared" si="213"/>
        <v>400</v>
      </c>
      <c r="E304" s="193">
        <v>0</v>
      </c>
      <c r="F304" s="193">
        <v>0</v>
      </c>
      <c r="G304" s="193">
        <v>400</v>
      </c>
      <c r="H304" s="193">
        <v>0</v>
      </c>
      <c r="I304" s="193">
        <v>0</v>
      </c>
      <c r="J304" s="420"/>
      <c r="K304" s="420"/>
      <c r="L304" s="190">
        <v>1</v>
      </c>
    </row>
    <row r="305" spans="1:12" ht="20.100000000000001" customHeight="1" x14ac:dyDescent="0.25">
      <c r="A305" s="422" t="s">
        <v>620</v>
      </c>
      <c r="B305" s="314" t="s">
        <v>621</v>
      </c>
      <c r="C305" s="190" t="s">
        <v>307</v>
      </c>
      <c r="D305" s="57">
        <f>SUM(D306:D312)</f>
        <v>0</v>
      </c>
      <c r="E305" s="57">
        <f t="shared" ref="E305:F305" si="214">E306+E307+E308+E309+E310+E311+E312</f>
        <v>0</v>
      </c>
      <c r="F305" s="57">
        <f t="shared" si="214"/>
        <v>0</v>
      </c>
      <c r="G305" s="57">
        <f t="shared" ref="G305" si="215">SUM(G306:G312)</f>
        <v>0</v>
      </c>
      <c r="H305" s="57">
        <f t="shared" ref="H305:I305" si="216">H306+H307+H308+H309+H310+H311+H312</f>
        <v>0</v>
      </c>
      <c r="I305" s="57">
        <f t="shared" si="216"/>
        <v>0</v>
      </c>
      <c r="J305" s="314" t="s">
        <v>452</v>
      </c>
      <c r="K305" s="314" t="s">
        <v>97</v>
      </c>
      <c r="L305" s="190">
        <v>0</v>
      </c>
    </row>
    <row r="306" spans="1:12" ht="20.100000000000001" customHeight="1" x14ac:dyDescent="0.25">
      <c r="A306" s="442"/>
      <c r="B306" s="442"/>
      <c r="C306" s="190" t="s">
        <v>66</v>
      </c>
      <c r="D306" s="193">
        <f t="shared" ref="D306:D309" si="217">SUM(E306:I306)</f>
        <v>0</v>
      </c>
      <c r="E306" s="193">
        <v>0</v>
      </c>
      <c r="F306" s="193">
        <v>0</v>
      </c>
      <c r="G306" s="193">
        <v>0</v>
      </c>
      <c r="H306" s="193">
        <v>0</v>
      </c>
      <c r="I306" s="193">
        <v>0</v>
      </c>
      <c r="J306" s="442"/>
      <c r="K306" s="442"/>
      <c r="L306" s="190"/>
    </row>
    <row r="307" spans="1:12" ht="20.100000000000001" customHeight="1" x14ac:dyDescent="0.25">
      <c r="A307" s="442"/>
      <c r="B307" s="442"/>
      <c r="C307" s="190" t="s">
        <v>70</v>
      </c>
      <c r="D307" s="193">
        <f t="shared" si="217"/>
        <v>0</v>
      </c>
      <c r="E307" s="193">
        <v>0</v>
      </c>
      <c r="F307" s="193">
        <v>0</v>
      </c>
      <c r="G307" s="193">
        <v>0</v>
      </c>
      <c r="H307" s="193">
        <v>0</v>
      </c>
      <c r="I307" s="193">
        <v>0</v>
      </c>
      <c r="J307" s="442"/>
      <c r="K307" s="442"/>
      <c r="L307" s="190">
        <v>0</v>
      </c>
    </row>
    <row r="308" spans="1:12" ht="20.100000000000001" customHeight="1" x14ac:dyDescent="0.25">
      <c r="A308" s="442"/>
      <c r="B308" s="442"/>
      <c r="C308" s="190" t="s">
        <v>297</v>
      </c>
      <c r="D308" s="193">
        <f t="shared" si="217"/>
        <v>0</v>
      </c>
      <c r="E308" s="193">
        <v>0</v>
      </c>
      <c r="F308" s="193">
        <v>0</v>
      </c>
      <c r="G308" s="193">
        <v>0</v>
      </c>
      <c r="H308" s="193">
        <v>0</v>
      </c>
      <c r="I308" s="193">
        <v>0</v>
      </c>
      <c r="J308" s="442"/>
      <c r="K308" s="442"/>
      <c r="L308" s="190"/>
    </row>
    <row r="309" spans="1:12" ht="20.100000000000001" customHeight="1" x14ac:dyDescent="0.25">
      <c r="A309" s="442"/>
      <c r="B309" s="442"/>
      <c r="C309" s="190" t="s">
        <v>298</v>
      </c>
      <c r="D309" s="193">
        <f t="shared" si="217"/>
        <v>0</v>
      </c>
      <c r="E309" s="193">
        <v>0</v>
      </c>
      <c r="F309" s="193">
        <v>0</v>
      </c>
      <c r="G309" s="193">
        <v>0</v>
      </c>
      <c r="H309" s="193">
        <v>0</v>
      </c>
      <c r="I309" s="193">
        <v>0</v>
      </c>
      <c r="J309" s="442"/>
      <c r="K309" s="442"/>
      <c r="L309" s="190"/>
    </row>
    <row r="310" spans="1:12" ht="20.100000000000001" customHeight="1" x14ac:dyDescent="0.25">
      <c r="A310" s="442"/>
      <c r="B310" s="442"/>
      <c r="C310" s="190" t="s">
        <v>308</v>
      </c>
      <c r="D310" s="193">
        <f>SUM(E310:I310)</f>
        <v>0</v>
      </c>
      <c r="E310" s="193">
        <v>0</v>
      </c>
      <c r="F310" s="193">
        <v>0</v>
      </c>
      <c r="G310" s="193">
        <v>0</v>
      </c>
      <c r="H310" s="193">
        <v>0</v>
      </c>
      <c r="I310" s="193">
        <v>0</v>
      </c>
      <c r="J310" s="442"/>
      <c r="K310" s="442"/>
      <c r="L310" s="190"/>
    </row>
    <row r="311" spans="1:12" ht="47.25" customHeight="1" x14ac:dyDescent="0.25">
      <c r="A311" s="442"/>
      <c r="B311" s="442"/>
      <c r="C311" s="190" t="s">
        <v>309</v>
      </c>
      <c r="D311" s="193">
        <f t="shared" ref="D311:D312" si="218">SUM(E311:I311)</f>
        <v>0</v>
      </c>
      <c r="E311" s="193">
        <v>0</v>
      </c>
      <c r="F311" s="193">
        <v>0</v>
      </c>
      <c r="G311" s="193">
        <v>0</v>
      </c>
      <c r="H311" s="193">
        <v>0</v>
      </c>
      <c r="I311" s="193">
        <v>0</v>
      </c>
      <c r="J311" s="442"/>
      <c r="K311" s="442"/>
      <c r="L311" s="190"/>
    </row>
    <row r="312" spans="1:12" ht="37.5" customHeight="1" x14ac:dyDescent="0.25">
      <c r="A312" s="443"/>
      <c r="B312" s="443"/>
      <c r="C312" s="190" t="s">
        <v>310</v>
      </c>
      <c r="D312" s="193">
        <f t="shared" si="218"/>
        <v>0</v>
      </c>
      <c r="E312" s="193">
        <v>0</v>
      </c>
      <c r="F312" s="193">
        <v>0</v>
      </c>
      <c r="G312" s="193">
        <v>0</v>
      </c>
      <c r="H312" s="193">
        <v>0</v>
      </c>
      <c r="I312" s="193">
        <v>0</v>
      </c>
      <c r="J312" s="443"/>
      <c r="K312" s="443"/>
      <c r="L312" s="190"/>
    </row>
    <row r="313" spans="1:12" ht="20.100000000000001" customHeight="1" x14ac:dyDescent="0.25">
      <c r="A313" s="317" t="s">
        <v>634</v>
      </c>
      <c r="B313" s="318"/>
      <c r="C313" s="318"/>
      <c r="D313" s="318"/>
      <c r="E313" s="318"/>
      <c r="F313" s="318"/>
      <c r="G313" s="318"/>
      <c r="H313" s="318"/>
      <c r="I313" s="318"/>
      <c r="J313" s="318"/>
      <c r="K313" s="318"/>
      <c r="L313" s="319"/>
    </row>
    <row r="314" spans="1:12" ht="20.100000000000001" customHeight="1" x14ac:dyDescent="0.25">
      <c r="A314" s="422" t="s">
        <v>632</v>
      </c>
      <c r="B314" s="321" t="s">
        <v>633</v>
      </c>
      <c r="C314" s="185" t="s">
        <v>307</v>
      </c>
      <c r="D314" s="162">
        <f t="shared" ref="D314:E314" si="219">SUM(D315:D321)</f>
        <v>342.8</v>
      </c>
      <c r="E314" s="162">
        <f t="shared" si="219"/>
        <v>0</v>
      </c>
      <c r="F314" s="162">
        <f t="shared" ref="F314:I314" si="220">SUM(F315:F321)</f>
        <v>342.8</v>
      </c>
      <c r="G314" s="162">
        <f t="shared" si="220"/>
        <v>0</v>
      </c>
      <c r="H314" s="162">
        <f t="shared" si="220"/>
        <v>0</v>
      </c>
      <c r="I314" s="162">
        <f t="shared" si="220"/>
        <v>0</v>
      </c>
      <c r="J314" s="314" t="s">
        <v>653</v>
      </c>
      <c r="K314" s="314" t="s">
        <v>654</v>
      </c>
      <c r="L314" s="184">
        <f>L322</f>
        <v>1</v>
      </c>
    </row>
    <row r="315" spans="1:12" ht="20.100000000000001" customHeight="1" x14ac:dyDescent="0.25">
      <c r="A315" s="423"/>
      <c r="B315" s="321"/>
      <c r="C315" s="190" t="s">
        <v>66</v>
      </c>
      <c r="D315" s="193">
        <f>SUM(E315:J315)</f>
        <v>0</v>
      </c>
      <c r="E315" s="193">
        <f>E323</f>
        <v>0</v>
      </c>
      <c r="F315" s="193">
        <v>0</v>
      </c>
      <c r="G315" s="193">
        <v>0</v>
      </c>
      <c r="H315" s="193">
        <v>0</v>
      </c>
      <c r="I315" s="193">
        <v>0</v>
      </c>
      <c r="J315" s="315"/>
      <c r="K315" s="315"/>
      <c r="L315" s="184">
        <f t="shared" ref="L315:L316" si="221">L323</f>
        <v>0</v>
      </c>
    </row>
    <row r="316" spans="1:12" ht="20.100000000000001" customHeight="1" x14ac:dyDescent="0.25">
      <c r="A316" s="423"/>
      <c r="B316" s="321"/>
      <c r="C316" s="190" t="s">
        <v>70</v>
      </c>
      <c r="D316" s="193">
        <f>SUM(E316:H316)</f>
        <v>342.8</v>
      </c>
      <c r="E316" s="193">
        <f t="shared" ref="E316:E321" si="222">E324</f>
        <v>0</v>
      </c>
      <c r="F316" s="193">
        <f t="shared" ref="F316:I316" si="223">SUM(F324)</f>
        <v>342.8</v>
      </c>
      <c r="G316" s="193">
        <f t="shared" si="223"/>
        <v>0</v>
      </c>
      <c r="H316" s="193">
        <f t="shared" si="223"/>
        <v>0</v>
      </c>
      <c r="I316" s="193">
        <f t="shared" si="223"/>
        <v>0</v>
      </c>
      <c r="J316" s="315"/>
      <c r="K316" s="315"/>
      <c r="L316" s="184">
        <f t="shared" si="221"/>
        <v>1</v>
      </c>
    </row>
    <row r="317" spans="1:12" ht="20.100000000000001" customHeight="1" x14ac:dyDescent="0.25">
      <c r="A317" s="423"/>
      <c r="B317" s="321"/>
      <c r="C317" s="190" t="s">
        <v>297</v>
      </c>
      <c r="D317" s="193">
        <f t="shared" ref="D317:D321" si="224">SUM(E317:H317)</f>
        <v>0</v>
      </c>
      <c r="E317" s="193">
        <f t="shared" si="222"/>
        <v>0</v>
      </c>
      <c r="F317" s="193">
        <v>0</v>
      </c>
      <c r="G317" s="193">
        <v>0</v>
      </c>
      <c r="H317" s="193">
        <v>0</v>
      </c>
      <c r="I317" s="193">
        <v>0</v>
      </c>
      <c r="J317" s="315"/>
      <c r="K317" s="315"/>
      <c r="L317" s="184">
        <v>0</v>
      </c>
    </row>
    <row r="318" spans="1:12" ht="20.100000000000001" customHeight="1" x14ac:dyDescent="0.25">
      <c r="A318" s="423"/>
      <c r="B318" s="321"/>
      <c r="C318" s="190" t="s">
        <v>298</v>
      </c>
      <c r="D318" s="193">
        <f t="shared" si="224"/>
        <v>0</v>
      </c>
      <c r="E318" s="193">
        <f t="shared" si="222"/>
        <v>0</v>
      </c>
      <c r="F318" s="193">
        <v>0</v>
      </c>
      <c r="G318" s="193">
        <v>0</v>
      </c>
      <c r="H318" s="193">
        <v>0</v>
      </c>
      <c r="I318" s="193">
        <v>0</v>
      </c>
      <c r="J318" s="315"/>
      <c r="K318" s="315"/>
      <c r="L318" s="184">
        <v>0</v>
      </c>
    </row>
    <row r="319" spans="1:12" ht="20.100000000000001" customHeight="1" x14ac:dyDescent="0.25">
      <c r="A319" s="423"/>
      <c r="B319" s="321"/>
      <c r="C319" s="190" t="s">
        <v>308</v>
      </c>
      <c r="D319" s="193">
        <f t="shared" si="224"/>
        <v>0</v>
      </c>
      <c r="E319" s="193">
        <f t="shared" si="222"/>
        <v>0</v>
      </c>
      <c r="F319" s="193">
        <v>0</v>
      </c>
      <c r="G319" s="193">
        <v>0</v>
      </c>
      <c r="H319" s="193">
        <v>0</v>
      </c>
      <c r="I319" s="193">
        <v>0</v>
      </c>
      <c r="J319" s="315"/>
      <c r="K319" s="315"/>
      <c r="L319" s="184">
        <v>0</v>
      </c>
    </row>
    <row r="320" spans="1:12" ht="33" customHeight="1" x14ac:dyDescent="0.25">
      <c r="A320" s="423"/>
      <c r="B320" s="321"/>
      <c r="C320" s="190" t="s">
        <v>309</v>
      </c>
      <c r="D320" s="193">
        <f t="shared" si="224"/>
        <v>0</v>
      </c>
      <c r="E320" s="193">
        <f t="shared" si="222"/>
        <v>0</v>
      </c>
      <c r="F320" s="193">
        <v>0</v>
      </c>
      <c r="G320" s="193">
        <v>0</v>
      </c>
      <c r="H320" s="193">
        <v>0</v>
      </c>
      <c r="I320" s="193">
        <v>0</v>
      </c>
      <c r="J320" s="315"/>
      <c r="K320" s="315"/>
      <c r="L320" s="184">
        <v>0</v>
      </c>
    </row>
    <row r="321" spans="1:12" ht="33.75" customHeight="1" x14ac:dyDescent="0.25">
      <c r="A321" s="424"/>
      <c r="B321" s="322"/>
      <c r="C321" s="190" t="s">
        <v>310</v>
      </c>
      <c r="D321" s="193">
        <f t="shared" si="224"/>
        <v>0</v>
      </c>
      <c r="E321" s="193">
        <f t="shared" si="222"/>
        <v>0</v>
      </c>
      <c r="F321" s="193">
        <v>0</v>
      </c>
      <c r="G321" s="193">
        <v>0</v>
      </c>
      <c r="H321" s="193">
        <v>0</v>
      </c>
      <c r="I321" s="193">
        <v>0</v>
      </c>
      <c r="J321" s="316"/>
      <c r="K321" s="316"/>
      <c r="L321" s="184">
        <v>0</v>
      </c>
    </row>
    <row r="322" spans="1:12" ht="20.100000000000001" customHeight="1" x14ac:dyDescent="0.25">
      <c r="A322" s="422" t="s">
        <v>101</v>
      </c>
      <c r="B322" s="320" t="s">
        <v>629</v>
      </c>
      <c r="C322" s="191" t="s">
        <v>307</v>
      </c>
      <c r="D322" s="57">
        <f>SUM(D323:D329)</f>
        <v>342.8</v>
      </c>
      <c r="E322" s="57">
        <f t="shared" ref="E322:F322" si="225">E323+E324+E325+E326+E327+E328+E329</f>
        <v>0</v>
      </c>
      <c r="F322" s="57">
        <f t="shared" si="225"/>
        <v>342.8</v>
      </c>
      <c r="G322" s="57">
        <f t="shared" ref="G322" si="226">SUM(G323:G329)</f>
        <v>0</v>
      </c>
      <c r="H322" s="57">
        <f t="shared" ref="H322:I322" si="227">H323+H324+H325+H326+H327+H328+H329</f>
        <v>0</v>
      </c>
      <c r="I322" s="57">
        <f t="shared" si="227"/>
        <v>0</v>
      </c>
      <c r="J322" s="314" t="s">
        <v>630</v>
      </c>
      <c r="K322" s="314" t="s">
        <v>631</v>
      </c>
      <c r="L322" s="190">
        <v>1</v>
      </c>
    </row>
    <row r="323" spans="1:12" ht="20.100000000000001" customHeight="1" x14ac:dyDescent="0.25">
      <c r="A323" s="423"/>
      <c r="B323" s="321"/>
      <c r="C323" s="190" t="s">
        <v>66</v>
      </c>
      <c r="D323" s="193">
        <f t="shared" ref="D323:D326" si="228">SUM(E323:I323)</f>
        <v>0</v>
      </c>
      <c r="E323" s="193">
        <v>0</v>
      </c>
      <c r="F323" s="193">
        <v>0</v>
      </c>
      <c r="G323" s="193">
        <v>0</v>
      </c>
      <c r="H323" s="193">
        <v>0</v>
      </c>
      <c r="I323" s="193">
        <v>0</v>
      </c>
      <c r="J323" s="315"/>
      <c r="K323" s="315"/>
      <c r="L323" s="190">
        <v>0</v>
      </c>
    </row>
    <row r="324" spans="1:12" ht="20.100000000000001" customHeight="1" x14ac:dyDescent="0.25">
      <c r="A324" s="423"/>
      <c r="B324" s="321"/>
      <c r="C324" s="190" t="s">
        <v>70</v>
      </c>
      <c r="D324" s="193">
        <f t="shared" si="228"/>
        <v>342.8</v>
      </c>
      <c r="E324" s="193">
        <v>0</v>
      </c>
      <c r="F324" s="193">
        <v>342.8</v>
      </c>
      <c r="G324" s="193">
        <v>0</v>
      </c>
      <c r="H324" s="193">
        <v>0</v>
      </c>
      <c r="I324" s="193">
        <v>0</v>
      </c>
      <c r="J324" s="315"/>
      <c r="K324" s="315"/>
      <c r="L324" s="190">
        <v>1</v>
      </c>
    </row>
    <row r="325" spans="1:12" ht="20.100000000000001" customHeight="1" x14ac:dyDescent="0.25">
      <c r="A325" s="423"/>
      <c r="B325" s="321"/>
      <c r="C325" s="190" t="s">
        <v>297</v>
      </c>
      <c r="D325" s="193">
        <f t="shared" si="228"/>
        <v>0</v>
      </c>
      <c r="E325" s="193">
        <v>0</v>
      </c>
      <c r="F325" s="193">
        <v>0</v>
      </c>
      <c r="G325" s="193">
        <v>0</v>
      </c>
      <c r="H325" s="193">
        <v>0</v>
      </c>
      <c r="I325" s="193">
        <v>0</v>
      </c>
      <c r="J325" s="315"/>
      <c r="K325" s="315"/>
      <c r="L325" s="190">
        <v>0</v>
      </c>
    </row>
    <row r="326" spans="1:12" ht="20.100000000000001" customHeight="1" x14ac:dyDescent="0.25">
      <c r="A326" s="423"/>
      <c r="B326" s="321"/>
      <c r="C326" s="190" t="s">
        <v>298</v>
      </c>
      <c r="D326" s="193">
        <f t="shared" si="228"/>
        <v>0</v>
      </c>
      <c r="E326" s="193">
        <v>0</v>
      </c>
      <c r="F326" s="193">
        <v>0</v>
      </c>
      <c r="G326" s="193">
        <v>0</v>
      </c>
      <c r="H326" s="193">
        <v>0</v>
      </c>
      <c r="I326" s="193">
        <v>0</v>
      </c>
      <c r="J326" s="315"/>
      <c r="K326" s="315"/>
      <c r="L326" s="190">
        <v>0</v>
      </c>
    </row>
    <row r="327" spans="1:12" ht="20.100000000000001" customHeight="1" x14ac:dyDescent="0.25">
      <c r="A327" s="423"/>
      <c r="B327" s="321"/>
      <c r="C327" s="190" t="s">
        <v>308</v>
      </c>
      <c r="D327" s="193">
        <f>SUM(E327:I327)</f>
        <v>0</v>
      </c>
      <c r="E327" s="193">
        <v>0</v>
      </c>
      <c r="F327" s="193">
        <v>0</v>
      </c>
      <c r="G327" s="193">
        <v>0</v>
      </c>
      <c r="H327" s="193">
        <v>0</v>
      </c>
      <c r="I327" s="193">
        <v>0</v>
      </c>
      <c r="J327" s="315"/>
      <c r="K327" s="315"/>
      <c r="L327" s="190">
        <v>0</v>
      </c>
    </row>
    <row r="328" spans="1:12" ht="36" customHeight="1" x14ac:dyDescent="0.25">
      <c r="A328" s="423"/>
      <c r="B328" s="321"/>
      <c r="C328" s="190" t="s">
        <v>309</v>
      </c>
      <c r="D328" s="193">
        <f t="shared" ref="D328:D329" si="229">SUM(E328:I328)</f>
        <v>0</v>
      </c>
      <c r="E328" s="193">
        <v>0</v>
      </c>
      <c r="F328" s="193">
        <v>0</v>
      </c>
      <c r="G328" s="193">
        <v>0</v>
      </c>
      <c r="H328" s="193">
        <v>0</v>
      </c>
      <c r="I328" s="193">
        <v>0</v>
      </c>
      <c r="J328" s="315"/>
      <c r="K328" s="315"/>
      <c r="L328" s="190">
        <v>0</v>
      </c>
    </row>
    <row r="329" spans="1:12" ht="30" customHeight="1" x14ac:dyDescent="0.25">
      <c r="A329" s="424"/>
      <c r="B329" s="322"/>
      <c r="C329" s="190" t="s">
        <v>310</v>
      </c>
      <c r="D329" s="193">
        <f t="shared" si="229"/>
        <v>0</v>
      </c>
      <c r="E329" s="193"/>
      <c r="F329" s="193"/>
      <c r="G329" s="193"/>
      <c r="H329" s="193"/>
      <c r="I329" s="193"/>
      <c r="J329" s="316"/>
      <c r="K329" s="316"/>
      <c r="L329" s="190">
        <v>0</v>
      </c>
    </row>
    <row r="330" spans="1:12" ht="20.100000000000001" customHeight="1" x14ac:dyDescent="0.25">
      <c r="A330" s="430" t="s">
        <v>652</v>
      </c>
      <c r="B330" s="431"/>
      <c r="C330" s="431"/>
      <c r="D330" s="431"/>
      <c r="E330" s="431"/>
      <c r="F330" s="431"/>
      <c r="G330" s="431"/>
      <c r="H330" s="431"/>
      <c r="I330" s="431"/>
      <c r="J330" s="431"/>
      <c r="K330" s="431"/>
      <c r="L330" s="432"/>
    </row>
    <row r="331" spans="1:12" ht="20.100000000000001" customHeight="1" x14ac:dyDescent="0.25">
      <c r="A331" s="421" t="s">
        <v>338</v>
      </c>
      <c r="B331" s="420" t="s">
        <v>602</v>
      </c>
      <c r="C331" s="191" t="s">
        <v>307</v>
      </c>
      <c r="D331" s="57">
        <f>SUM(D332:D338)</f>
        <v>11373</v>
      </c>
      <c r="E331" s="57">
        <f t="shared" ref="E331:I331" si="230">SUM(E332:E338)</f>
        <v>0</v>
      </c>
      <c r="F331" s="57">
        <f t="shared" si="230"/>
        <v>0</v>
      </c>
      <c r="G331" s="57">
        <f>SUM(G332:G338)</f>
        <v>11373</v>
      </c>
      <c r="H331" s="57">
        <f t="shared" si="230"/>
        <v>0</v>
      </c>
      <c r="I331" s="57">
        <f t="shared" si="230"/>
        <v>0</v>
      </c>
      <c r="J331" s="420" t="s">
        <v>469</v>
      </c>
      <c r="K331" s="420" t="s">
        <v>102</v>
      </c>
      <c r="L331" s="191">
        <v>662</v>
      </c>
    </row>
    <row r="332" spans="1:12" ht="20.100000000000001" customHeight="1" x14ac:dyDescent="0.25">
      <c r="A332" s="421"/>
      <c r="B332" s="420"/>
      <c r="C332" s="190" t="s">
        <v>66</v>
      </c>
      <c r="D332" s="193">
        <f t="shared" ref="D332:D335" si="231">SUM(E332:I332)</f>
        <v>525</v>
      </c>
      <c r="E332" s="193">
        <f>E340+E388</f>
        <v>0</v>
      </c>
      <c r="F332" s="193">
        <f t="shared" ref="F332:I332" si="232">F340+F388</f>
        <v>0</v>
      </c>
      <c r="G332" s="193">
        <f t="shared" si="232"/>
        <v>525</v>
      </c>
      <c r="H332" s="193">
        <f t="shared" si="232"/>
        <v>0</v>
      </c>
      <c r="I332" s="193">
        <f t="shared" si="232"/>
        <v>0</v>
      </c>
      <c r="J332" s="420"/>
      <c r="K332" s="420"/>
      <c r="L332" s="190">
        <v>112</v>
      </c>
    </row>
    <row r="333" spans="1:12" ht="20.100000000000001" customHeight="1" x14ac:dyDescent="0.25">
      <c r="A333" s="421"/>
      <c r="B333" s="420"/>
      <c r="C333" s="190" t="s">
        <v>70</v>
      </c>
      <c r="D333" s="193">
        <f t="shared" si="231"/>
        <v>1808</v>
      </c>
      <c r="E333" s="193">
        <f t="shared" ref="E333:I333" si="233">E341+E389</f>
        <v>0</v>
      </c>
      <c r="F333" s="193">
        <f t="shared" si="233"/>
        <v>0</v>
      </c>
      <c r="G333" s="193">
        <f t="shared" si="233"/>
        <v>1808</v>
      </c>
      <c r="H333" s="193">
        <f t="shared" si="233"/>
        <v>0</v>
      </c>
      <c r="I333" s="193">
        <f t="shared" si="233"/>
        <v>0</v>
      </c>
      <c r="J333" s="420"/>
      <c r="K333" s="420"/>
      <c r="L333" s="190">
        <v>112</v>
      </c>
    </row>
    <row r="334" spans="1:12" ht="20.100000000000001" customHeight="1" x14ac:dyDescent="0.25">
      <c r="A334" s="421"/>
      <c r="B334" s="420"/>
      <c r="C334" s="190" t="s">
        <v>297</v>
      </c>
      <c r="D334" s="193">
        <f t="shared" si="231"/>
        <v>1808</v>
      </c>
      <c r="E334" s="193">
        <f t="shared" ref="E334:I334" si="234">E342+E390</f>
        <v>0</v>
      </c>
      <c r="F334" s="193">
        <f t="shared" si="234"/>
        <v>0</v>
      </c>
      <c r="G334" s="193">
        <f t="shared" si="234"/>
        <v>1808</v>
      </c>
      <c r="H334" s="193">
        <f t="shared" si="234"/>
        <v>0</v>
      </c>
      <c r="I334" s="193">
        <f t="shared" si="234"/>
        <v>0</v>
      </c>
      <c r="J334" s="420"/>
      <c r="K334" s="420"/>
      <c r="L334" s="190">
        <v>112</v>
      </c>
    </row>
    <row r="335" spans="1:12" ht="20.100000000000001" customHeight="1" x14ac:dyDescent="0.25">
      <c r="A335" s="421"/>
      <c r="B335" s="420"/>
      <c r="C335" s="190" t="s">
        <v>298</v>
      </c>
      <c r="D335" s="193">
        <f t="shared" si="231"/>
        <v>1808</v>
      </c>
      <c r="E335" s="193">
        <f t="shared" ref="E335:I335" si="235">E343+E391</f>
        <v>0</v>
      </c>
      <c r="F335" s="193">
        <f t="shared" si="235"/>
        <v>0</v>
      </c>
      <c r="G335" s="193">
        <f t="shared" si="235"/>
        <v>1808</v>
      </c>
      <c r="H335" s="193">
        <f t="shared" si="235"/>
        <v>0</v>
      </c>
      <c r="I335" s="193">
        <f t="shared" si="235"/>
        <v>0</v>
      </c>
      <c r="J335" s="420"/>
      <c r="K335" s="420"/>
      <c r="L335" s="190">
        <v>112</v>
      </c>
    </row>
    <row r="336" spans="1:12" s="152" customFormat="1" ht="20.100000000000001" customHeight="1" x14ac:dyDescent="0.25">
      <c r="A336" s="421"/>
      <c r="B336" s="420"/>
      <c r="C336" s="190" t="s">
        <v>308</v>
      </c>
      <c r="D336" s="193">
        <f>SUM(E336:I336)</f>
        <v>1808</v>
      </c>
      <c r="E336" s="193">
        <f t="shared" ref="E336:I336" si="236">E344+E392</f>
        <v>0</v>
      </c>
      <c r="F336" s="193">
        <f t="shared" si="236"/>
        <v>0</v>
      </c>
      <c r="G336" s="193">
        <f t="shared" si="236"/>
        <v>1808</v>
      </c>
      <c r="H336" s="193">
        <f t="shared" si="236"/>
        <v>0</v>
      </c>
      <c r="I336" s="193">
        <f t="shared" si="236"/>
        <v>0</v>
      </c>
      <c r="J336" s="420"/>
      <c r="K336" s="420"/>
      <c r="L336" s="191">
        <v>112</v>
      </c>
    </row>
    <row r="337" spans="1:13" ht="36.75" customHeight="1" x14ac:dyDescent="0.25">
      <c r="A337" s="421"/>
      <c r="B337" s="420"/>
      <c r="C337" s="190" t="s">
        <v>309</v>
      </c>
      <c r="D337" s="193">
        <f t="shared" ref="D337:D338" si="237">SUM(E337:I337)</f>
        <v>1808</v>
      </c>
      <c r="E337" s="193">
        <f t="shared" ref="E337:I337" si="238">E345+E393</f>
        <v>0</v>
      </c>
      <c r="F337" s="193">
        <f t="shared" si="238"/>
        <v>0</v>
      </c>
      <c r="G337" s="193">
        <f t="shared" si="238"/>
        <v>1808</v>
      </c>
      <c r="H337" s="193">
        <f t="shared" si="238"/>
        <v>0</v>
      </c>
      <c r="I337" s="193">
        <f t="shared" si="238"/>
        <v>0</v>
      </c>
      <c r="J337" s="420"/>
      <c r="K337" s="420"/>
      <c r="L337" s="190">
        <v>112</v>
      </c>
    </row>
    <row r="338" spans="1:13" ht="28.5" customHeight="1" x14ac:dyDescent="0.25">
      <c r="A338" s="421"/>
      <c r="B338" s="420"/>
      <c r="C338" s="190" t="s">
        <v>310</v>
      </c>
      <c r="D338" s="193">
        <f t="shared" si="237"/>
        <v>1808</v>
      </c>
      <c r="E338" s="193">
        <f t="shared" ref="E338:I338" si="239">E346+E394</f>
        <v>0</v>
      </c>
      <c r="F338" s="193">
        <f t="shared" si="239"/>
        <v>0</v>
      </c>
      <c r="G338" s="193">
        <f t="shared" si="239"/>
        <v>1808</v>
      </c>
      <c r="H338" s="193">
        <f t="shared" si="239"/>
        <v>0</v>
      </c>
      <c r="I338" s="193">
        <f t="shared" si="239"/>
        <v>0</v>
      </c>
      <c r="J338" s="420"/>
      <c r="K338" s="420"/>
      <c r="L338" s="190">
        <v>112</v>
      </c>
    </row>
    <row r="339" spans="1:13" ht="20.100000000000001" customHeight="1" x14ac:dyDescent="0.25">
      <c r="A339" s="439" t="s">
        <v>339</v>
      </c>
      <c r="B339" s="314" t="s">
        <v>541</v>
      </c>
      <c r="C339" s="191" t="s">
        <v>307</v>
      </c>
      <c r="D339" s="57">
        <f>SUM(D340:D346)</f>
        <v>10233</v>
      </c>
      <c r="E339" s="57">
        <f t="shared" ref="E339" si="240">E340+E341+E342+E343+E344+E345+E346</f>
        <v>0</v>
      </c>
      <c r="F339" s="57">
        <f t="shared" ref="F339" si="241">F340+F341+F342+F343+F344+F345+F346</f>
        <v>0</v>
      </c>
      <c r="G339" s="57">
        <f t="shared" ref="G339" si="242">SUM(G340:G346)</f>
        <v>10233</v>
      </c>
      <c r="H339" s="57">
        <f t="shared" ref="H339" si="243">H340+H341+H342+H343+H344+H345+H346</f>
        <v>0</v>
      </c>
      <c r="I339" s="57">
        <f t="shared" ref="I339" si="244">I340+I341+I342+I343+I344+I345+I346</f>
        <v>0</v>
      </c>
      <c r="J339" s="420" t="s">
        <v>455</v>
      </c>
      <c r="K339" s="420" t="s">
        <v>99</v>
      </c>
      <c r="L339" s="191">
        <v>767.5</v>
      </c>
    </row>
    <row r="340" spans="1:13" ht="20.100000000000001" customHeight="1" x14ac:dyDescent="0.25">
      <c r="A340" s="440"/>
      <c r="B340" s="315"/>
      <c r="C340" s="190" t="s">
        <v>66</v>
      </c>
      <c r="D340" s="193">
        <f t="shared" ref="D340:D343" si="245">SUM(E340:I340)</f>
        <v>525</v>
      </c>
      <c r="E340" s="193">
        <f t="shared" ref="E340:E346" si="246">E348+E356+E364</f>
        <v>0</v>
      </c>
      <c r="F340" s="193">
        <f t="shared" ref="F340:I340" si="247">F348+F356+F364</f>
        <v>0</v>
      </c>
      <c r="G340" s="193">
        <f>G348+G356+G364+G372+G380</f>
        <v>525</v>
      </c>
      <c r="H340" s="193">
        <f t="shared" si="247"/>
        <v>0</v>
      </c>
      <c r="I340" s="193">
        <f t="shared" si="247"/>
        <v>0</v>
      </c>
      <c r="J340" s="420"/>
      <c r="K340" s="420"/>
      <c r="L340" s="190">
        <v>110.5</v>
      </c>
    </row>
    <row r="341" spans="1:13" ht="20.100000000000001" customHeight="1" x14ac:dyDescent="0.25">
      <c r="A341" s="440"/>
      <c r="B341" s="315"/>
      <c r="C341" s="190" t="s">
        <v>70</v>
      </c>
      <c r="D341" s="193">
        <f t="shared" si="245"/>
        <v>1618</v>
      </c>
      <c r="E341" s="193">
        <f t="shared" si="246"/>
        <v>0</v>
      </c>
      <c r="F341" s="193">
        <f t="shared" ref="F341:I341" si="248">F349+F357+F365</f>
        <v>0</v>
      </c>
      <c r="G341" s="193">
        <f>G349+G357+G365+G373+G381</f>
        <v>1618</v>
      </c>
      <c r="H341" s="193">
        <f>H349+H357+H365</f>
        <v>0</v>
      </c>
      <c r="I341" s="193">
        <f t="shared" si="248"/>
        <v>0</v>
      </c>
      <c r="J341" s="420"/>
      <c r="K341" s="420"/>
      <c r="L341" s="190">
        <v>110.5</v>
      </c>
    </row>
    <row r="342" spans="1:13" ht="20.100000000000001" customHeight="1" x14ac:dyDescent="0.25">
      <c r="A342" s="440"/>
      <c r="B342" s="315"/>
      <c r="C342" s="190" t="s">
        <v>297</v>
      </c>
      <c r="D342" s="193">
        <f t="shared" si="245"/>
        <v>1618</v>
      </c>
      <c r="E342" s="193">
        <f t="shared" si="246"/>
        <v>0</v>
      </c>
      <c r="F342" s="193">
        <f t="shared" ref="F342:I342" si="249">F350+F358+F366</f>
        <v>0</v>
      </c>
      <c r="G342" s="193">
        <f t="shared" ref="G342:G346" si="250">G350+G358+G366+G374+G382</f>
        <v>1618</v>
      </c>
      <c r="H342" s="193">
        <f t="shared" si="249"/>
        <v>0</v>
      </c>
      <c r="I342" s="193">
        <f t="shared" si="249"/>
        <v>0</v>
      </c>
      <c r="J342" s="420"/>
      <c r="K342" s="420"/>
      <c r="L342" s="190">
        <v>110.5</v>
      </c>
    </row>
    <row r="343" spans="1:13" ht="20.100000000000001" customHeight="1" x14ac:dyDescent="0.25">
      <c r="A343" s="440"/>
      <c r="B343" s="315"/>
      <c r="C343" s="190" t="s">
        <v>298</v>
      </c>
      <c r="D343" s="193">
        <f t="shared" si="245"/>
        <v>1618</v>
      </c>
      <c r="E343" s="193">
        <f t="shared" si="246"/>
        <v>0</v>
      </c>
      <c r="F343" s="193">
        <f t="shared" ref="F343:I343" si="251">F351+F359+F367</f>
        <v>0</v>
      </c>
      <c r="G343" s="193">
        <f t="shared" si="250"/>
        <v>1618</v>
      </c>
      <c r="H343" s="193">
        <f t="shared" si="251"/>
        <v>0</v>
      </c>
      <c r="I343" s="193">
        <f t="shared" si="251"/>
        <v>0</v>
      </c>
      <c r="J343" s="420"/>
      <c r="K343" s="420"/>
      <c r="L343" s="190">
        <f>L351+L359</f>
        <v>109</v>
      </c>
    </row>
    <row r="344" spans="1:13" s="152" customFormat="1" ht="20.100000000000001" customHeight="1" x14ac:dyDescent="0.25">
      <c r="A344" s="440"/>
      <c r="B344" s="315"/>
      <c r="C344" s="190" t="s">
        <v>308</v>
      </c>
      <c r="D344" s="193">
        <f>SUM(E344:I344)</f>
        <v>1618</v>
      </c>
      <c r="E344" s="193">
        <f t="shared" si="246"/>
        <v>0</v>
      </c>
      <c r="F344" s="193">
        <f t="shared" ref="F344:I344" si="252">F352+F360+F368</f>
        <v>0</v>
      </c>
      <c r="G344" s="193">
        <f t="shared" si="250"/>
        <v>1618</v>
      </c>
      <c r="H344" s="193">
        <f t="shared" si="252"/>
        <v>0</v>
      </c>
      <c r="I344" s="193">
        <f t="shared" si="252"/>
        <v>0</v>
      </c>
      <c r="J344" s="420"/>
      <c r="K344" s="420"/>
      <c r="L344" s="191">
        <f>L352+L360</f>
        <v>109</v>
      </c>
    </row>
    <row r="345" spans="1:13" ht="35.25" customHeight="1" x14ac:dyDescent="0.25">
      <c r="A345" s="440"/>
      <c r="B345" s="315"/>
      <c r="C345" s="190" t="s">
        <v>309</v>
      </c>
      <c r="D345" s="193">
        <f t="shared" ref="D345:D346" si="253">SUM(E345:I345)</f>
        <v>1618</v>
      </c>
      <c r="E345" s="193">
        <f t="shared" si="246"/>
        <v>0</v>
      </c>
      <c r="F345" s="193">
        <f t="shared" ref="F345:I345" si="254">F353+F361+F369</f>
        <v>0</v>
      </c>
      <c r="G345" s="193">
        <f t="shared" si="250"/>
        <v>1618</v>
      </c>
      <c r="H345" s="193">
        <f t="shared" si="254"/>
        <v>0</v>
      </c>
      <c r="I345" s="193">
        <f t="shared" si="254"/>
        <v>0</v>
      </c>
      <c r="J345" s="420"/>
      <c r="K345" s="420"/>
      <c r="L345" s="190">
        <f>L353+L361</f>
        <v>109</v>
      </c>
    </row>
    <row r="346" spans="1:13" ht="37.5" customHeight="1" x14ac:dyDescent="0.25">
      <c r="A346" s="441"/>
      <c r="B346" s="316"/>
      <c r="C346" s="190" t="s">
        <v>310</v>
      </c>
      <c r="D346" s="193">
        <f t="shared" si="253"/>
        <v>1618</v>
      </c>
      <c r="E346" s="193">
        <f t="shared" si="246"/>
        <v>0</v>
      </c>
      <c r="F346" s="193">
        <f t="shared" ref="F346:I346" si="255">F354+F362+F370</f>
        <v>0</v>
      </c>
      <c r="G346" s="193">
        <f t="shared" si="250"/>
        <v>1618</v>
      </c>
      <c r="H346" s="193">
        <f t="shared" si="255"/>
        <v>0</v>
      </c>
      <c r="I346" s="193">
        <f t="shared" si="255"/>
        <v>0</v>
      </c>
      <c r="J346" s="420"/>
      <c r="K346" s="420"/>
      <c r="L346" s="190">
        <f>L354+L362</f>
        <v>109</v>
      </c>
    </row>
    <row r="347" spans="1:13" s="155" customFormat="1" ht="20.100000000000001" customHeight="1" x14ac:dyDescent="0.25">
      <c r="A347" s="421" t="s">
        <v>637</v>
      </c>
      <c r="B347" s="314" t="s">
        <v>734</v>
      </c>
      <c r="C347" s="191" t="s">
        <v>307</v>
      </c>
      <c r="D347" s="57">
        <f>SUM(D348:D354)</f>
        <v>546</v>
      </c>
      <c r="E347" s="57">
        <f t="shared" ref="E347" si="256">E348+E349+E350+E351+E352+E353+E354</f>
        <v>0</v>
      </c>
      <c r="F347" s="57">
        <f t="shared" ref="F347" si="257">F348+F349+F350+F351+F352+F353+F354</f>
        <v>0</v>
      </c>
      <c r="G347" s="57">
        <f t="shared" ref="G347" si="258">SUM(G348:G354)</f>
        <v>546</v>
      </c>
      <c r="H347" s="57">
        <f t="shared" ref="H347" si="259">H348+H349+H350+H351+H352+H353+H354</f>
        <v>0</v>
      </c>
      <c r="I347" s="57">
        <f t="shared" ref="I347" si="260">I348+I349+I350+I351+I352+I353+I354</f>
        <v>0</v>
      </c>
      <c r="J347" s="420" t="s">
        <v>456</v>
      </c>
      <c r="K347" s="420" t="s">
        <v>99</v>
      </c>
      <c r="L347" s="190"/>
      <c r="M347" s="154"/>
    </row>
    <row r="348" spans="1:13" s="155" customFormat="1" ht="20.100000000000001" customHeight="1" x14ac:dyDescent="0.25">
      <c r="A348" s="421"/>
      <c r="B348" s="315"/>
      <c r="C348" s="190" t="s">
        <v>66</v>
      </c>
      <c r="D348" s="193">
        <f t="shared" ref="D348:D354" si="261">SUM(E348:I348)</f>
        <v>78</v>
      </c>
      <c r="E348" s="193">
        <v>0</v>
      </c>
      <c r="F348" s="193">
        <v>0</v>
      </c>
      <c r="G348" s="193">
        <v>78</v>
      </c>
      <c r="H348" s="193">
        <v>0</v>
      </c>
      <c r="I348" s="193">
        <v>0</v>
      </c>
      <c r="J348" s="420"/>
      <c r="K348" s="420"/>
      <c r="L348" s="190">
        <v>5</v>
      </c>
      <c r="M348" s="154"/>
    </row>
    <row r="349" spans="1:13" s="155" customFormat="1" ht="20.100000000000001" customHeight="1" x14ac:dyDescent="0.25">
      <c r="A349" s="421"/>
      <c r="B349" s="315"/>
      <c r="C349" s="190" t="s">
        <v>70</v>
      </c>
      <c r="D349" s="193">
        <f t="shared" si="261"/>
        <v>78</v>
      </c>
      <c r="E349" s="193">
        <v>0</v>
      </c>
      <c r="F349" s="193">
        <v>0</v>
      </c>
      <c r="G349" s="193">
        <v>78</v>
      </c>
      <c r="H349" s="193">
        <v>0</v>
      </c>
      <c r="I349" s="193">
        <v>0</v>
      </c>
      <c r="J349" s="420"/>
      <c r="K349" s="420"/>
      <c r="L349" s="190">
        <v>5</v>
      </c>
      <c r="M349" s="154"/>
    </row>
    <row r="350" spans="1:13" s="155" customFormat="1" ht="20.100000000000001" customHeight="1" x14ac:dyDescent="0.25">
      <c r="A350" s="421"/>
      <c r="B350" s="315"/>
      <c r="C350" s="190" t="s">
        <v>297</v>
      </c>
      <c r="D350" s="193">
        <f t="shared" si="261"/>
        <v>78</v>
      </c>
      <c r="E350" s="193">
        <v>0</v>
      </c>
      <c r="F350" s="193">
        <v>0</v>
      </c>
      <c r="G350" s="193">
        <v>78</v>
      </c>
      <c r="H350" s="193">
        <v>0</v>
      </c>
      <c r="I350" s="193">
        <v>0</v>
      </c>
      <c r="J350" s="420"/>
      <c r="K350" s="420"/>
      <c r="L350" s="190">
        <v>5</v>
      </c>
      <c r="M350" s="154"/>
    </row>
    <row r="351" spans="1:13" s="155" customFormat="1" ht="20.100000000000001" customHeight="1" x14ac:dyDescent="0.25">
      <c r="A351" s="421"/>
      <c r="B351" s="315"/>
      <c r="C351" s="190" t="s">
        <v>298</v>
      </c>
      <c r="D351" s="193">
        <f t="shared" si="261"/>
        <v>78</v>
      </c>
      <c r="E351" s="193">
        <v>0</v>
      </c>
      <c r="F351" s="193">
        <v>0</v>
      </c>
      <c r="G351" s="193">
        <v>78</v>
      </c>
      <c r="H351" s="193">
        <v>0</v>
      </c>
      <c r="I351" s="193">
        <v>0</v>
      </c>
      <c r="J351" s="420"/>
      <c r="K351" s="420"/>
      <c r="L351" s="190">
        <v>5</v>
      </c>
      <c r="M351" s="154"/>
    </row>
    <row r="352" spans="1:13" s="164" customFormat="1" ht="20.100000000000001" customHeight="1" x14ac:dyDescent="0.25">
      <c r="A352" s="421"/>
      <c r="B352" s="315"/>
      <c r="C352" s="190" t="s">
        <v>308</v>
      </c>
      <c r="D352" s="193">
        <f t="shared" si="261"/>
        <v>78</v>
      </c>
      <c r="E352" s="193">
        <v>0</v>
      </c>
      <c r="F352" s="193">
        <v>0</v>
      </c>
      <c r="G352" s="193">
        <v>78</v>
      </c>
      <c r="H352" s="193">
        <v>0</v>
      </c>
      <c r="I352" s="193">
        <v>0</v>
      </c>
      <c r="J352" s="420"/>
      <c r="K352" s="420"/>
      <c r="L352" s="190">
        <v>5</v>
      </c>
      <c r="M352" s="163"/>
    </row>
    <row r="353" spans="1:13" s="155" customFormat="1" ht="37.5" customHeight="1" x14ac:dyDescent="0.25">
      <c r="A353" s="421"/>
      <c r="B353" s="315"/>
      <c r="C353" s="190" t="s">
        <v>309</v>
      </c>
      <c r="D353" s="193">
        <f>SUM(E353:I353)</f>
        <v>78</v>
      </c>
      <c r="E353" s="193">
        <v>0</v>
      </c>
      <c r="F353" s="193">
        <v>0</v>
      </c>
      <c r="G353" s="193">
        <v>78</v>
      </c>
      <c r="H353" s="193">
        <v>0</v>
      </c>
      <c r="I353" s="193">
        <v>0</v>
      </c>
      <c r="J353" s="420"/>
      <c r="K353" s="420"/>
      <c r="L353" s="190">
        <v>5</v>
      </c>
      <c r="M353" s="154"/>
    </row>
    <row r="354" spans="1:13" s="155" customFormat="1" ht="32.25" customHeight="1" x14ac:dyDescent="0.25">
      <c r="A354" s="421"/>
      <c r="B354" s="316"/>
      <c r="C354" s="190" t="s">
        <v>310</v>
      </c>
      <c r="D354" s="193">
        <f t="shared" si="261"/>
        <v>78</v>
      </c>
      <c r="E354" s="193">
        <v>0</v>
      </c>
      <c r="F354" s="193">
        <v>0</v>
      </c>
      <c r="G354" s="193">
        <v>78</v>
      </c>
      <c r="H354" s="193">
        <v>0</v>
      </c>
      <c r="I354" s="193">
        <v>0</v>
      </c>
      <c r="J354" s="420"/>
      <c r="K354" s="420"/>
      <c r="L354" s="190">
        <v>5</v>
      </c>
      <c r="M354" s="154"/>
    </row>
    <row r="355" spans="1:13" s="155" customFormat="1" ht="20.100000000000001" customHeight="1" x14ac:dyDescent="0.25">
      <c r="A355" s="421" t="s">
        <v>638</v>
      </c>
      <c r="B355" s="314" t="s">
        <v>191</v>
      </c>
      <c r="C355" s="191" t="s">
        <v>307</v>
      </c>
      <c r="D355" s="57">
        <f>SUM(D356:D362)</f>
        <v>6000</v>
      </c>
      <c r="E355" s="57">
        <f t="shared" ref="E355" si="262">E356+E357+E358+E359+E360+E361+E362</f>
        <v>0</v>
      </c>
      <c r="F355" s="57">
        <f t="shared" ref="F355" si="263">F356+F357+F358+F359+F360+F361+F362</f>
        <v>0</v>
      </c>
      <c r="G355" s="57">
        <f t="shared" ref="G355" si="264">SUM(G356:G362)</f>
        <v>6000</v>
      </c>
      <c r="H355" s="57">
        <f t="shared" ref="H355" si="265">H356+H357+H358+H359+H360+H361+H362</f>
        <v>0</v>
      </c>
      <c r="I355" s="57">
        <f t="shared" ref="I355" si="266">I356+I357+I358+I359+I360+I361+I362</f>
        <v>0</v>
      </c>
      <c r="J355" s="314" t="s">
        <v>277</v>
      </c>
      <c r="K355" s="314" t="s">
        <v>99</v>
      </c>
      <c r="L355" s="190">
        <f>L356+L357+L358+L359+L360+L361+L362</f>
        <v>728</v>
      </c>
      <c r="M355" s="154"/>
    </row>
    <row r="356" spans="1:13" s="155" customFormat="1" ht="20.100000000000001" customHeight="1" x14ac:dyDescent="0.25">
      <c r="A356" s="421"/>
      <c r="B356" s="315"/>
      <c r="C356" s="190" t="s">
        <v>66</v>
      </c>
      <c r="D356" s="193">
        <f t="shared" ref="D356:D362" si="267">SUM(E356:I356)</f>
        <v>0</v>
      </c>
      <c r="E356" s="193">
        <v>0</v>
      </c>
      <c r="F356" s="193">
        <v>0</v>
      </c>
      <c r="G356" s="193">
        <f>600-600</f>
        <v>0</v>
      </c>
      <c r="H356" s="193">
        <v>0</v>
      </c>
      <c r="I356" s="193">
        <v>0</v>
      </c>
      <c r="J356" s="315"/>
      <c r="K356" s="315"/>
      <c r="L356" s="190">
        <v>104</v>
      </c>
      <c r="M356" s="154"/>
    </row>
    <row r="357" spans="1:13" s="155" customFormat="1" ht="20.100000000000001" customHeight="1" x14ac:dyDescent="0.25">
      <c r="A357" s="421"/>
      <c r="B357" s="315"/>
      <c r="C357" s="190" t="s">
        <v>70</v>
      </c>
      <c r="D357" s="193">
        <f t="shared" si="267"/>
        <v>1000</v>
      </c>
      <c r="E357" s="193">
        <v>0</v>
      </c>
      <c r="F357" s="193">
        <v>0</v>
      </c>
      <c r="G357" s="193">
        <v>1000</v>
      </c>
      <c r="H357" s="193">
        <v>0</v>
      </c>
      <c r="I357" s="193">
        <v>0</v>
      </c>
      <c r="J357" s="315"/>
      <c r="K357" s="315"/>
      <c r="L357" s="190">
        <v>104</v>
      </c>
      <c r="M357" s="154"/>
    </row>
    <row r="358" spans="1:13" s="155" customFormat="1" ht="20.100000000000001" customHeight="1" x14ac:dyDescent="0.25">
      <c r="A358" s="421"/>
      <c r="B358" s="315"/>
      <c r="C358" s="190" t="s">
        <v>297</v>
      </c>
      <c r="D358" s="193">
        <f t="shared" si="267"/>
        <v>1000</v>
      </c>
      <c r="E358" s="193">
        <v>0</v>
      </c>
      <c r="F358" s="193">
        <v>0</v>
      </c>
      <c r="G358" s="193">
        <v>1000</v>
      </c>
      <c r="H358" s="193">
        <v>0</v>
      </c>
      <c r="I358" s="193">
        <v>0</v>
      </c>
      <c r="J358" s="315"/>
      <c r="K358" s="315"/>
      <c r="L358" s="190">
        <v>104</v>
      </c>
      <c r="M358" s="154"/>
    </row>
    <row r="359" spans="1:13" s="155" customFormat="1" ht="20.100000000000001" customHeight="1" x14ac:dyDescent="0.25">
      <c r="A359" s="421"/>
      <c r="B359" s="315"/>
      <c r="C359" s="190" t="s">
        <v>298</v>
      </c>
      <c r="D359" s="193">
        <f t="shared" si="267"/>
        <v>1000</v>
      </c>
      <c r="E359" s="193">
        <v>0</v>
      </c>
      <c r="F359" s="193">
        <v>0</v>
      </c>
      <c r="G359" s="193">
        <v>1000</v>
      </c>
      <c r="H359" s="193">
        <v>0</v>
      </c>
      <c r="I359" s="193">
        <v>0</v>
      </c>
      <c r="J359" s="315"/>
      <c r="K359" s="315"/>
      <c r="L359" s="190">
        <v>104</v>
      </c>
      <c r="M359" s="154"/>
    </row>
    <row r="360" spans="1:13" s="164" customFormat="1" ht="20.100000000000001" customHeight="1" x14ac:dyDescent="0.25">
      <c r="A360" s="421"/>
      <c r="B360" s="315"/>
      <c r="C360" s="190" t="s">
        <v>308</v>
      </c>
      <c r="D360" s="193">
        <f>SUM(E360:I360)</f>
        <v>1000</v>
      </c>
      <c r="E360" s="193">
        <v>0</v>
      </c>
      <c r="F360" s="193">
        <v>0</v>
      </c>
      <c r="G360" s="193">
        <v>1000</v>
      </c>
      <c r="H360" s="193">
        <v>0</v>
      </c>
      <c r="I360" s="193">
        <v>0</v>
      </c>
      <c r="J360" s="315"/>
      <c r="K360" s="315"/>
      <c r="L360" s="190">
        <v>104</v>
      </c>
      <c r="M360" s="163"/>
    </row>
    <row r="361" spans="1:13" s="155" customFormat="1" ht="29.25" customHeight="1" x14ac:dyDescent="0.25">
      <c r="A361" s="421"/>
      <c r="B361" s="315"/>
      <c r="C361" s="190" t="s">
        <v>309</v>
      </c>
      <c r="D361" s="193">
        <f t="shared" si="267"/>
        <v>1000</v>
      </c>
      <c r="E361" s="193">
        <v>0</v>
      </c>
      <c r="F361" s="193">
        <v>0</v>
      </c>
      <c r="G361" s="193">
        <v>1000</v>
      </c>
      <c r="H361" s="193">
        <v>0</v>
      </c>
      <c r="I361" s="193">
        <v>0</v>
      </c>
      <c r="J361" s="315"/>
      <c r="K361" s="315"/>
      <c r="L361" s="190">
        <v>104</v>
      </c>
      <c r="M361" s="154"/>
    </row>
    <row r="362" spans="1:13" s="155" customFormat="1" ht="39" customHeight="1" x14ac:dyDescent="0.25">
      <c r="A362" s="421"/>
      <c r="B362" s="316"/>
      <c r="C362" s="190" t="s">
        <v>310</v>
      </c>
      <c r="D362" s="193">
        <f t="shared" si="267"/>
        <v>1000</v>
      </c>
      <c r="E362" s="193">
        <v>0</v>
      </c>
      <c r="F362" s="193">
        <v>0</v>
      </c>
      <c r="G362" s="193">
        <v>1000</v>
      </c>
      <c r="H362" s="193">
        <v>0</v>
      </c>
      <c r="I362" s="193">
        <v>0</v>
      </c>
      <c r="J362" s="316"/>
      <c r="K362" s="316"/>
      <c r="L362" s="190">
        <v>104</v>
      </c>
      <c r="M362" s="154"/>
    </row>
    <row r="363" spans="1:13" ht="20.100000000000001" customHeight="1" x14ac:dyDescent="0.25">
      <c r="A363" s="421" t="s">
        <v>639</v>
      </c>
      <c r="B363" s="420" t="s">
        <v>46</v>
      </c>
      <c r="C363" s="191" t="s">
        <v>307</v>
      </c>
      <c r="D363" s="57">
        <f>SUM(D364:D370)</f>
        <v>2987</v>
      </c>
      <c r="E363" s="57">
        <f t="shared" ref="E363" si="268">E364+E365+E366+E367+E368+E369+E370</f>
        <v>0</v>
      </c>
      <c r="F363" s="57">
        <f t="shared" ref="F363" si="269">F364+F365+F366+F367+F368+F369+F370</f>
        <v>0</v>
      </c>
      <c r="G363" s="57">
        <f t="shared" ref="G363" si="270">SUM(G364:G370)</f>
        <v>2987</v>
      </c>
      <c r="H363" s="57">
        <f t="shared" ref="H363" si="271">H364+H365+H366+H367+H368+H369+H370</f>
        <v>0</v>
      </c>
      <c r="I363" s="57">
        <f t="shared" ref="I363" si="272">I364+I365+I366+I367+I368+I369+I370</f>
        <v>0</v>
      </c>
      <c r="J363" s="420" t="s">
        <v>445</v>
      </c>
      <c r="K363" s="420" t="s">
        <v>100</v>
      </c>
      <c r="L363" s="191">
        <v>7</v>
      </c>
    </row>
    <row r="364" spans="1:13" ht="20.100000000000001" customHeight="1" x14ac:dyDescent="0.25">
      <c r="A364" s="421"/>
      <c r="B364" s="420"/>
      <c r="C364" s="190" t="s">
        <v>66</v>
      </c>
      <c r="D364" s="193">
        <f t="shared" ref="D364:D367" si="273">SUM(E364:I364)</f>
        <v>347</v>
      </c>
      <c r="E364" s="193">
        <v>0</v>
      </c>
      <c r="F364" s="193">
        <v>0</v>
      </c>
      <c r="G364" s="193">
        <f>245+165-63</f>
        <v>347</v>
      </c>
      <c r="H364" s="193">
        <v>0</v>
      </c>
      <c r="I364" s="193">
        <v>0</v>
      </c>
      <c r="J364" s="420"/>
      <c r="K364" s="420"/>
      <c r="L364" s="190">
        <v>1</v>
      </c>
    </row>
    <row r="365" spans="1:13" ht="20.100000000000001" customHeight="1" x14ac:dyDescent="0.25">
      <c r="A365" s="421"/>
      <c r="B365" s="420"/>
      <c r="C365" s="190" t="s">
        <v>70</v>
      </c>
      <c r="D365" s="193">
        <f t="shared" si="273"/>
        <v>440</v>
      </c>
      <c r="E365" s="193">
        <v>0</v>
      </c>
      <c r="F365" s="193">
        <v>0</v>
      </c>
      <c r="G365" s="193">
        <v>440</v>
      </c>
      <c r="H365" s="193">
        <v>0</v>
      </c>
      <c r="I365" s="193">
        <v>0</v>
      </c>
      <c r="J365" s="420"/>
      <c r="K365" s="420"/>
      <c r="L365" s="190">
        <v>1</v>
      </c>
    </row>
    <row r="366" spans="1:13" ht="20.100000000000001" customHeight="1" x14ac:dyDescent="0.25">
      <c r="A366" s="421"/>
      <c r="B366" s="420"/>
      <c r="C366" s="190" t="s">
        <v>297</v>
      </c>
      <c r="D366" s="193">
        <f t="shared" si="273"/>
        <v>440</v>
      </c>
      <c r="E366" s="193">
        <v>0</v>
      </c>
      <c r="F366" s="193">
        <v>0</v>
      </c>
      <c r="G366" s="193">
        <v>440</v>
      </c>
      <c r="H366" s="193">
        <v>0</v>
      </c>
      <c r="I366" s="193">
        <v>0</v>
      </c>
      <c r="J366" s="420"/>
      <c r="K366" s="420"/>
      <c r="L366" s="190">
        <v>1</v>
      </c>
    </row>
    <row r="367" spans="1:13" ht="20.100000000000001" customHeight="1" x14ac:dyDescent="0.25">
      <c r="A367" s="421"/>
      <c r="B367" s="420"/>
      <c r="C367" s="190" t="s">
        <v>298</v>
      </c>
      <c r="D367" s="193">
        <f t="shared" si="273"/>
        <v>440</v>
      </c>
      <c r="E367" s="193">
        <v>0</v>
      </c>
      <c r="F367" s="193">
        <v>0</v>
      </c>
      <c r="G367" s="193">
        <v>440</v>
      </c>
      <c r="H367" s="193">
        <v>0</v>
      </c>
      <c r="I367" s="193">
        <v>0</v>
      </c>
      <c r="J367" s="420"/>
      <c r="K367" s="420"/>
      <c r="L367" s="190">
        <v>1</v>
      </c>
    </row>
    <row r="368" spans="1:13" s="152" customFormat="1" ht="20.100000000000001" customHeight="1" x14ac:dyDescent="0.25">
      <c r="A368" s="421"/>
      <c r="B368" s="420"/>
      <c r="C368" s="190" t="s">
        <v>308</v>
      </c>
      <c r="D368" s="57">
        <f>SUM(E368:I368)</f>
        <v>440</v>
      </c>
      <c r="E368" s="57">
        <v>0</v>
      </c>
      <c r="F368" s="57">
        <v>0</v>
      </c>
      <c r="G368" s="193">
        <v>440</v>
      </c>
      <c r="H368" s="57">
        <v>0</v>
      </c>
      <c r="I368" s="57">
        <v>0</v>
      </c>
      <c r="J368" s="420"/>
      <c r="K368" s="420"/>
      <c r="L368" s="190">
        <v>1</v>
      </c>
    </row>
    <row r="369" spans="1:12" ht="31.5" customHeight="1" x14ac:dyDescent="0.25">
      <c r="A369" s="421"/>
      <c r="B369" s="420"/>
      <c r="C369" s="190" t="s">
        <v>309</v>
      </c>
      <c r="D369" s="193">
        <f t="shared" ref="D369:D370" si="274">SUM(E369:I369)</f>
        <v>440</v>
      </c>
      <c r="E369" s="193">
        <v>0</v>
      </c>
      <c r="F369" s="193">
        <v>0</v>
      </c>
      <c r="G369" s="193">
        <v>440</v>
      </c>
      <c r="H369" s="193">
        <v>0</v>
      </c>
      <c r="I369" s="193">
        <v>0</v>
      </c>
      <c r="J369" s="420"/>
      <c r="K369" s="420"/>
      <c r="L369" s="190">
        <v>1</v>
      </c>
    </row>
    <row r="370" spans="1:12" ht="33.75" customHeight="1" x14ac:dyDescent="0.25">
      <c r="A370" s="421"/>
      <c r="B370" s="420"/>
      <c r="C370" s="190" t="s">
        <v>310</v>
      </c>
      <c r="D370" s="193">
        <f t="shared" si="274"/>
        <v>440</v>
      </c>
      <c r="E370" s="193">
        <v>0</v>
      </c>
      <c r="F370" s="193">
        <v>0</v>
      </c>
      <c r="G370" s="193">
        <v>440</v>
      </c>
      <c r="H370" s="193">
        <v>0</v>
      </c>
      <c r="I370" s="193">
        <v>0</v>
      </c>
      <c r="J370" s="420"/>
      <c r="K370" s="420"/>
      <c r="L370" s="190">
        <v>1</v>
      </c>
    </row>
    <row r="371" spans="1:12" ht="33.75" customHeight="1" x14ac:dyDescent="0.25">
      <c r="A371" s="422" t="s">
        <v>729</v>
      </c>
      <c r="B371" s="314" t="s">
        <v>728</v>
      </c>
      <c r="C371" s="191" t="s">
        <v>307</v>
      </c>
      <c r="D371" s="57">
        <f>SUM(D372:D378)</f>
        <v>350</v>
      </c>
      <c r="E371" s="57">
        <f t="shared" ref="E371:F371" si="275">E372+E373+E374+E375+E376+E377+E378</f>
        <v>0</v>
      </c>
      <c r="F371" s="57">
        <f t="shared" si="275"/>
        <v>0</v>
      </c>
      <c r="G371" s="57">
        <f t="shared" ref="G371" si="276">SUM(G372:G378)</f>
        <v>350</v>
      </c>
      <c r="H371" s="57">
        <f t="shared" ref="H371:I371" si="277">H372+H373+H374+H375+H376+H377+H378</f>
        <v>0</v>
      </c>
      <c r="I371" s="57">
        <f t="shared" si="277"/>
        <v>0</v>
      </c>
      <c r="J371" s="314" t="s">
        <v>204</v>
      </c>
      <c r="K371" s="314" t="s">
        <v>733</v>
      </c>
      <c r="L371" s="190">
        <v>7</v>
      </c>
    </row>
    <row r="372" spans="1:12" ht="19.5" customHeight="1" x14ac:dyDescent="0.25">
      <c r="A372" s="371"/>
      <c r="B372" s="371"/>
      <c r="C372" s="190" t="s">
        <v>66</v>
      </c>
      <c r="D372" s="193">
        <f t="shared" ref="D372:D375" si="278">SUM(E372:I372)</f>
        <v>50</v>
      </c>
      <c r="E372" s="193">
        <v>0</v>
      </c>
      <c r="F372" s="193">
        <v>0</v>
      </c>
      <c r="G372" s="193">
        <v>50</v>
      </c>
      <c r="H372" s="193">
        <v>0</v>
      </c>
      <c r="I372" s="193">
        <v>0</v>
      </c>
      <c r="J372" s="371"/>
      <c r="K372" s="371"/>
      <c r="L372" s="190">
        <v>1</v>
      </c>
    </row>
    <row r="373" spans="1:12" ht="17.25" customHeight="1" x14ac:dyDescent="0.25">
      <c r="A373" s="371"/>
      <c r="B373" s="371"/>
      <c r="C373" s="190" t="s">
        <v>70</v>
      </c>
      <c r="D373" s="193">
        <f t="shared" si="278"/>
        <v>50</v>
      </c>
      <c r="E373" s="193">
        <v>0</v>
      </c>
      <c r="F373" s="193">
        <v>0</v>
      </c>
      <c r="G373" s="193">
        <v>50</v>
      </c>
      <c r="H373" s="193">
        <v>0</v>
      </c>
      <c r="I373" s="193">
        <v>0</v>
      </c>
      <c r="J373" s="371"/>
      <c r="K373" s="371"/>
      <c r="L373" s="190">
        <v>1</v>
      </c>
    </row>
    <row r="374" spans="1:12" ht="19.5" customHeight="1" x14ac:dyDescent="0.25">
      <c r="A374" s="371"/>
      <c r="B374" s="371"/>
      <c r="C374" s="190" t="s">
        <v>297</v>
      </c>
      <c r="D374" s="193">
        <f t="shared" si="278"/>
        <v>50</v>
      </c>
      <c r="E374" s="193">
        <v>0</v>
      </c>
      <c r="F374" s="193">
        <v>0</v>
      </c>
      <c r="G374" s="193">
        <v>50</v>
      </c>
      <c r="H374" s="193">
        <v>0</v>
      </c>
      <c r="I374" s="193">
        <v>0</v>
      </c>
      <c r="J374" s="371"/>
      <c r="K374" s="371"/>
      <c r="L374" s="190">
        <v>1</v>
      </c>
    </row>
    <row r="375" spans="1:12" ht="18" customHeight="1" x14ac:dyDescent="0.25">
      <c r="A375" s="371"/>
      <c r="B375" s="371"/>
      <c r="C375" s="190" t="s">
        <v>298</v>
      </c>
      <c r="D375" s="193">
        <f t="shared" si="278"/>
        <v>50</v>
      </c>
      <c r="E375" s="193">
        <v>0</v>
      </c>
      <c r="F375" s="193">
        <v>0</v>
      </c>
      <c r="G375" s="193">
        <v>50</v>
      </c>
      <c r="H375" s="193">
        <v>0</v>
      </c>
      <c r="I375" s="193">
        <v>0</v>
      </c>
      <c r="J375" s="371"/>
      <c r="K375" s="371"/>
      <c r="L375" s="190">
        <v>1</v>
      </c>
    </row>
    <row r="376" spans="1:12" ht="18" customHeight="1" x14ac:dyDescent="0.25">
      <c r="A376" s="371"/>
      <c r="B376" s="371"/>
      <c r="C376" s="190" t="s">
        <v>308</v>
      </c>
      <c r="D376" s="193">
        <f>SUM(E376:I376)</f>
        <v>50</v>
      </c>
      <c r="E376" s="193">
        <v>0</v>
      </c>
      <c r="F376" s="193">
        <v>0</v>
      </c>
      <c r="G376" s="193">
        <v>50</v>
      </c>
      <c r="H376" s="193">
        <v>0</v>
      </c>
      <c r="I376" s="193">
        <v>0</v>
      </c>
      <c r="J376" s="371"/>
      <c r="K376" s="371"/>
      <c r="L376" s="190">
        <v>1</v>
      </c>
    </row>
    <row r="377" spans="1:12" ht="33.75" customHeight="1" x14ac:dyDescent="0.25">
      <c r="A377" s="371"/>
      <c r="B377" s="371"/>
      <c r="C377" s="190" t="s">
        <v>309</v>
      </c>
      <c r="D377" s="193">
        <f t="shared" ref="D377:D378" si="279">SUM(E377:I377)</f>
        <v>50</v>
      </c>
      <c r="E377" s="193">
        <v>0</v>
      </c>
      <c r="F377" s="193">
        <v>0</v>
      </c>
      <c r="G377" s="193">
        <v>50</v>
      </c>
      <c r="H377" s="193">
        <v>0</v>
      </c>
      <c r="I377" s="193">
        <v>0</v>
      </c>
      <c r="J377" s="371"/>
      <c r="K377" s="371"/>
      <c r="L377" s="190">
        <v>1</v>
      </c>
    </row>
    <row r="378" spans="1:12" ht="33.75" customHeight="1" x14ac:dyDescent="0.25">
      <c r="A378" s="372"/>
      <c r="B378" s="372"/>
      <c r="C378" s="190" t="s">
        <v>310</v>
      </c>
      <c r="D378" s="193">
        <f t="shared" si="279"/>
        <v>50</v>
      </c>
      <c r="E378" s="193">
        <v>0</v>
      </c>
      <c r="F378" s="193">
        <v>0</v>
      </c>
      <c r="G378" s="193">
        <v>50</v>
      </c>
      <c r="H378" s="193">
        <v>0</v>
      </c>
      <c r="I378" s="193">
        <v>0</v>
      </c>
      <c r="J378" s="372"/>
      <c r="K378" s="372"/>
      <c r="L378" s="190">
        <v>1</v>
      </c>
    </row>
    <row r="379" spans="1:12" ht="33.75" customHeight="1" x14ac:dyDescent="0.25">
      <c r="A379" s="314" t="s">
        <v>731</v>
      </c>
      <c r="B379" s="425" t="s">
        <v>730</v>
      </c>
      <c r="C379" s="191" t="s">
        <v>307</v>
      </c>
      <c r="D379" s="57">
        <f>SUM(D380:D386)</f>
        <v>350</v>
      </c>
      <c r="E379" s="57">
        <f t="shared" ref="E379:F379" si="280">E380+E381+E382+E383+E384+E385+E386</f>
        <v>0</v>
      </c>
      <c r="F379" s="57">
        <f t="shared" si="280"/>
        <v>0</v>
      </c>
      <c r="G379" s="57">
        <f t="shared" ref="G379" si="281">SUM(G380:G386)</f>
        <v>350</v>
      </c>
      <c r="H379" s="57">
        <f t="shared" ref="H379:I379" si="282">H380+H381+H382+H383+H384+H385+H386</f>
        <v>0</v>
      </c>
      <c r="I379" s="57">
        <f t="shared" si="282"/>
        <v>0</v>
      </c>
      <c r="J379" s="314" t="s">
        <v>204</v>
      </c>
      <c r="K379" s="314" t="s">
        <v>733</v>
      </c>
      <c r="L379" s="190">
        <v>7</v>
      </c>
    </row>
    <row r="380" spans="1:12" ht="20.25" customHeight="1" x14ac:dyDescent="0.25">
      <c r="A380" s="315"/>
      <c r="B380" s="426"/>
      <c r="C380" s="190" t="s">
        <v>66</v>
      </c>
      <c r="D380" s="193">
        <f t="shared" ref="D380:D383" si="283">SUM(E380:I380)</f>
        <v>50</v>
      </c>
      <c r="E380" s="193">
        <v>0</v>
      </c>
      <c r="F380" s="193">
        <v>0</v>
      </c>
      <c r="G380" s="193">
        <v>50</v>
      </c>
      <c r="H380" s="193">
        <v>0</v>
      </c>
      <c r="I380" s="193">
        <v>0</v>
      </c>
      <c r="J380" s="315"/>
      <c r="K380" s="315"/>
      <c r="L380" s="190">
        <v>1</v>
      </c>
    </row>
    <row r="381" spans="1:12" ht="20.25" customHeight="1" x14ac:dyDescent="0.25">
      <c r="A381" s="315"/>
      <c r="B381" s="426"/>
      <c r="C381" s="190" t="s">
        <v>70</v>
      </c>
      <c r="D381" s="193">
        <f t="shared" si="283"/>
        <v>50</v>
      </c>
      <c r="E381" s="193">
        <v>0</v>
      </c>
      <c r="F381" s="193">
        <v>0</v>
      </c>
      <c r="G381" s="193">
        <v>50</v>
      </c>
      <c r="H381" s="193">
        <v>0</v>
      </c>
      <c r="I381" s="193">
        <v>0</v>
      </c>
      <c r="J381" s="315"/>
      <c r="K381" s="315"/>
      <c r="L381" s="190">
        <v>1</v>
      </c>
    </row>
    <row r="382" spans="1:12" ht="19.5" customHeight="1" x14ac:dyDescent="0.25">
      <c r="A382" s="315"/>
      <c r="B382" s="426"/>
      <c r="C382" s="190" t="s">
        <v>297</v>
      </c>
      <c r="D382" s="193">
        <f t="shared" si="283"/>
        <v>50</v>
      </c>
      <c r="E382" s="193">
        <v>0</v>
      </c>
      <c r="F382" s="193">
        <v>0</v>
      </c>
      <c r="G382" s="193">
        <v>50</v>
      </c>
      <c r="H382" s="193">
        <v>0</v>
      </c>
      <c r="I382" s="193">
        <v>0</v>
      </c>
      <c r="J382" s="315"/>
      <c r="K382" s="315"/>
      <c r="L382" s="190">
        <v>1</v>
      </c>
    </row>
    <row r="383" spans="1:12" ht="20.25" customHeight="1" x14ac:dyDescent="0.25">
      <c r="A383" s="315"/>
      <c r="B383" s="426"/>
      <c r="C383" s="190" t="s">
        <v>298</v>
      </c>
      <c r="D383" s="193">
        <f t="shared" si="283"/>
        <v>50</v>
      </c>
      <c r="E383" s="193">
        <v>0</v>
      </c>
      <c r="F383" s="193">
        <v>0</v>
      </c>
      <c r="G383" s="193">
        <v>50</v>
      </c>
      <c r="H383" s="193">
        <v>0</v>
      </c>
      <c r="I383" s="193">
        <v>0</v>
      </c>
      <c r="J383" s="315"/>
      <c r="K383" s="315"/>
      <c r="L383" s="190">
        <v>1</v>
      </c>
    </row>
    <row r="384" spans="1:12" ht="21.75" customHeight="1" x14ac:dyDescent="0.25">
      <c r="A384" s="315"/>
      <c r="B384" s="426"/>
      <c r="C384" s="190" t="s">
        <v>308</v>
      </c>
      <c r="D384" s="193">
        <f>SUM(E384:I384)</f>
        <v>50</v>
      </c>
      <c r="E384" s="193">
        <v>0</v>
      </c>
      <c r="F384" s="193">
        <v>0</v>
      </c>
      <c r="G384" s="193">
        <v>50</v>
      </c>
      <c r="H384" s="193">
        <v>0</v>
      </c>
      <c r="I384" s="193">
        <v>0</v>
      </c>
      <c r="J384" s="315"/>
      <c r="K384" s="315"/>
      <c r="L384" s="190">
        <v>1</v>
      </c>
    </row>
    <row r="385" spans="1:12" ht="33.75" customHeight="1" x14ac:dyDescent="0.25">
      <c r="A385" s="315"/>
      <c r="B385" s="426"/>
      <c r="C385" s="190" t="s">
        <v>309</v>
      </c>
      <c r="D385" s="193">
        <f t="shared" ref="D385:D386" si="284">SUM(E385:I385)</f>
        <v>50</v>
      </c>
      <c r="E385" s="193">
        <v>0</v>
      </c>
      <c r="F385" s="193">
        <v>0</v>
      </c>
      <c r="G385" s="193">
        <v>50</v>
      </c>
      <c r="H385" s="193">
        <v>0</v>
      </c>
      <c r="I385" s="193">
        <v>0</v>
      </c>
      <c r="J385" s="315"/>
      <c r="K385" s="315"/>
      <c r="L385" s="190">
        <v>1</v>
      </c>
    </row>
    <row r="386" spans="1:12" ht="33.75" customHeight="1" x14ac:dyDescent="0.25">
      <c r="A386" s="316"/>
      <c r="B386" s="427"/>
      <c r="C386" s="190" t="s">
        <v>310</v>
      </c>
      <c r="D386" s="193">
        <f t="shared" si="284"/>
        <v>50</v>
      </c>
      <c r="E386" s="193">
        <v>0</v>
      </c>
      <c r="F386" s="193">
        <v>0</v>
      </c>
      <c r="G386" s="193">
        <v>50</v>
      </c>
      <c r="H386" s="193">
        <v>0</v>
      </c>
      <c r="I386" s="193">
        <v>0</v>
      </c>
      <c r="J386" s="316"/>
      <c r="K386" s="316"/>
      <c r="L386" s="190">
        <v>1</v>
      </c>
    </row>
    <row r="387" spans="1:12" ht="20.100000000000001" customHeight="1" x14ac:dyDescent="0.25">
      <c r="A387" s="334" t="s">
        <v>341</v>
      </c>
      <c r="B387" s="420" t="s">
        <v>104</v>
      </c>
      <c r="C387" s="191" t="s">
        <v>307</v>
      </c>
      <c r="D387" s="57">
        <f>SUM(D388:D394)</f>
        <v>1140</v>
      </c>
      <c r="E387" s="57">
        <f>E388+E389+E390+E391+E392+E393+E394</f>
        <v>0</v>
      </c>
      <c r="F387" s="57">
        <f t="shared" ref="F387" si="285">F388+F389+F390+F391+F392+F393+F394</f>
        <v>0</v>
      </c>
      <c r="G387" s="57">
        <f t="shared" ref="G387" si="286">SUM(G388:G394)</f>
        <v>1140</v>
      </c>
      <c r="H387" s="57">
        <f t="shared" ref="H387:I387" si="287">H388+H389+H390+H391+H392+H393+H394</f>
        <v>0</v>
      </c>
      <c r="I387" s="57">
        <f t="shared" si="287"/>
        <v>0</v>
      </c>
      <c r="J387" s="420" t="s">
        <v>457</v>
      </c>
      <c r="K387" s="420" t="s">
        <v>103</v>
      </c>
      <c r="L387" s="191">
        <v>6</v>
      </c>
    </row>
    <row r="388" spans="1:12" ht="20.100000000000001" customHeight="1" x14ac:dyDescent="0.25">
      <c r="A388" s="335"/>
      <c r="B388" s="420"/>
      <c r="C388" s="190" t="s">
        <v>66</v>
      </c>
      <c r="D388" s="193">
        <f t="shared" ref="D388:D391" si="288">SUM(E388:I388)</f>
        <v>0</v>
      </c>
      <c r="E388" s="193">
        <v>0</v>
      </c>
      <c r="F388" s="193">
        <v>0</v>
      </c>
      <c r="G388" s="193">
        <v>0</v>
      </c>
      <c r="H388" s="193">
        <v>0</v>
      </c>
      <c r="I388" s="193">
        <v>0</v>
      </c>
      <c r="J388" s="420"/>
      <c r="K388" s="420"/>
      <c r="L388" s="190">
        <v>0</v>
      </c>
    </row>
    <row r="389" spans="1:12" ht="20.100000000000001" customHeight="1" x14ac:dyDescent="0.25">
      <c r="A389" s="335"/>
      <c r="B389" s="420"/>
      <c r="C389" s="190" t="s">
        <v>70</v>
      </c>
      <c r="D389" s="193">
        <f t="shared" si="288"/>
        <v>190</v>
      </c>
      <c r="E389" s="193">
        <v>0</v>
      </c>
      <c r="F389" s="193">
        <v>0</v>
      </c>
      <c r="G389" s="193">
        <v>190</v>
      </c>
      <c r="H389" s="193">
        <v>0</v>
      </c>
      <c r="I389" s="193">
        <v>0</v>
      </c>
      <c r="J389" s="420"/>
      <c r="K389" s="420"/>
      <c r="L389" s="190">
        <v>1</v>
      </c>
    </row>
    <row r="390" spans="1:12" ht="20.100000000000001" customHeight="1" x14ac:dyDescent="0.25">
      <c r="A390" s="335"/>
      <c r="B390" s="420"/>
      <c r="C390" s="190" t="s">
        <v>297</v>
      </c>
      <c r="D390" s="193">
        <f t="shared" si="288"/>
        <v>190</v>
      </c>
      <c r="E390" s="193">
        <v>0</v>
      </c>
      <c r="F390" s="193">
        <v>0</v>
      </c>
      <c r="G390" s="193">
        <v>190</v>
      </c>
      <c r="H390" s="193">
        <v>0</v>
      </c>
      <c r="I390" s="193">
        <v>0</v>
      </c>
      <c r="J390" s="420"/>
      <c r="K390" s="420"/>
      <c r="L390" s="190">
        <v>1</v>
      </c>
    </row>
    <row r="391" spans="1:12" ht="20.100000000000001" customHeight="1" x14ac:dyDescent="0.25">
      <c r="A391" s="335"/>
      <c r="B391" s="420"/>
      <c r="C391" s="190" t="s">
        <v>298</v>
      </c>
      <c r="D391" s="193">
        <f t="shared" si="288"/>
        <v>190</v>
      </c>
      <c r="E391" s="193">
        <v>0</v>
      </c>
      <c r="F391" s="193">
        <v>0</v>
      </c>
      <c r="G391" s="193">
        <v>190</v>
      </c>
      <c r="H391" s="193">
        <v>0</v>
      </c>
      <c r="I391" s="193">
        <v>0</v>
      </c>
      <c r="J391" s="420"/>
      <c r="K391" s="420"/>
      <c r="L391" s="190">
        <v>1</v>
      </c>
    </row>
    <row r="392" spans="1:12" s="152" customFormat="1" ht="20.100000000000001" customHeight="1" x14ac:dyDescent="0.25">
      <c r="A392" s="335"/>
      <c r="B392" s="420"/>
      <c r="C392" s="190" t="s">
        <v>308</v>
      </c>
      <c r="D392" s="193">
        <f>SUM(E392:I392)</f>
        <v>190</v>
      </c>
      <c r="E392" s="193">
        <v>0</v>
      </c>
      <c r="F392" s="193">
        <v>0</v>
      </c>
      <c r="G392" s="193">
        <v>190</v>
      </c>
      <c r="H392" s="193">
        <v>0</v>
      </c>
      <c r="I392" s="193">
        <v>0</v>
      </c>
      <c r="J392" s="420"/>
      <c r="K392" s="420"/>
      <c r="L392" s="190">
        <v>1</v>
      </c>
    </row>
    <row r="393" spans="1:12" ht="32.25" customHeight="1" x14ac:dyDescent="0.25">
      <c r="A393" s="335"/>
      <c r="B393" s="420"/>
      <c r="C393" s="190" t="s">
        <v>309</v>
      </c>
      <c r="D393" s="193">
        <f t="shared" ref="D393:D394" si="289">SUM(E393:I393)</f>
        <v>190</v>
      </c>
      <c r="E393" s="193">
        <v>0</v>
      </c>
      <c r="F393" s="193">
        <v>0</v>
      </c>
      <c r="G393" s="193">
        <v>190</v>
      </c>
      <c r="H393" s="193">
        <v>0</v>
      </c>
      <c r="I393" s="193">
        <v>0</v>
      </c>
      <c r="J393" s="420"/>
      <c r="K393" s="420"/>
      <c r="L393" s="190">
        <v>1</v>
      </c>
    </row>
    <row r="394" spans="1:12" ht="36.75" customHeight="1" x14ac:dyDescent="0.25">
      <c r="A394" s="336"/>
      <c r="B394" s="420"/>
      <c r="C394" s="190" t="s">
        <v>310</v>
      </c>
      <c r="D394" s="193">
        <f t="shared" si="289"/>
        <v>190</v>
      </c>
      <c r="E394" s="193">
        <v>0</v>
      </c>
      <c r="F394" s="193">
        <v>0</v>
      </c>
      <c r="G394" s="193">
        <v>190</v>
      </c>
      <c r="H394" s="193">
        <v>0</v>
      </c>
      <c r="I394" s="193">
        <v>0</v>
      </c>
      <c r="J394" s="420"/>
      <c r="K394" s="420"/>
      <c r="L394" s="190">
        <v>1</v>
      </c>
    </row>
    <row r="395" spans="1:12" ht="20.100000000000001" customHeight="1" x14ac:dyDescent="0.25">
      <c r="A395" s="433" t="s">
        <v>744</v>
      </c>
      <c r="B395" s="436" t="s">
        <v>746</v>
      </c>
      <c r="C395" s="191" t="s">
        <v>307</v>
      </c>
      <c r="D395" s="57">
        <f>SUM(D396:D402)</f>
        <v>0</v>
      </c>
      <c r="E395" s="57">
        <f t="shared" ref="E395:I395" si="290">SUM(E396:E402)</f>
        <v>0</v>
      </c>
      <c r="F395" s="57">
        <f t="shared" si="290"/>
        <v>0</v>
      </c>
      <c r="G395" s="57">
        <f t="shared" si="290"/>
        <v>0</v>
      </c>
      <c r="H395" s="57">
        <f t="shared" si="290"/>
        <v>0</v>
      </c>
      <c r="I395" s="57">
        <f t="shared" si="290"/>
        <v>0</v>
      </c>
      <c r="J395" s="420" t="s">
        <v>455</v>
      </c>
      <c r="K395" s="420" t="s">
        <v>102</v>
      </c>
      <c r="L395" s="191">
        <v>0</v>
      </c>
    </row>
    <row r="396" spans="1:12" ht="20.100000000000001" customHeight="1" x14ac:dyDescent="0.25">
      <c r="A396" s="434"/>
      <c r="B396" s="437"/>
      <c r="C396" s="190" t="s">
        <v>66</v>
      </c>
      <c r="D396" s="193">
        <f t="shared" ref="D396:D399" si="291">SUM(E396:I396)</f>
        <v>0</v>
      </c>
      <c r="E396" s="193">
        <f>E404</f>
        <v>0</v>
      </c>
      <c r="F396" s="193">
        <f t="shared" ref="F396:I396" si="292">F404</f>
        <v>0</v>
      </c>
      <c r="G396" s="193">
        <f t="shared" si="292"/>
        <v>0</v>
      </c>
      <c r="H396" s="193">
        <f t="shared" si="292"/>
        <v>0</v>
      </c>
      <c r="I396" s="193">
        <f t="shared" si="292"/>
        <v>0</v>
      </c>
      <c r="J396" s="420"/>
      <c r="K396" s="420"/>
      <c r="L396" s="190">
        <v>0</v>
      </c>
    </row>
    <row r="397" spans="1:12" ht="20.100000000000001" customHeight="1" x14ac:dyDescent="0.25">
      <c r="A397" s="434"/>
      <c r="B397" s="437"/>
      <c r="C397" s="190" t="s">
        <v>70</v>
      </c>
      <c r="D397" s="193">
        <f t="shared" si="291"/>
        <v>0</v>
      </c>
      <c r="E397" s="193">
        <f t="shared" ref="E397:I397" si="293">E405</f>
        <v>0</v>
      </c>
      <c r="F397" s="193">
        <f t="shared" si="293"/>
        <v>0</v>
      </c>
      <c r="G397" s="193">
        <f t="shared" si="293"/>
        <v>0</v>
      </c>
      <c r="H397" s="193">
        <f t="shared" si="293"/>
        <v>0</v>
      </c>
      <c r="I397" s="193">
        <f t="shared" si="293"/>
        <v>0</v>
      </c>
      <c r="J397" s="420"/>
      <c r="K397" s="420"/>
      <c r="L397" s="190">
        <v>0</v>
      </c>
    </row>
    <row r="398" spans="1:12" ht="20.100000000000001" customHeight="1" x14ac:dyDescent="0.25">
      <c r="A398" s="434"/>
      <c r="B398" s="437"/>
      <c r="C398" s="190" t="s">
        <v>297</v>
      </c>
      <c r="D398" s="193">
        <f t="shared" si="291"/>
        <v>0</v>
      </c>
      <c r="E398" s="193">
        <f t="shared" ref="E398:I398" si="294">E406</f>
        <v>0</v>
      </c>
      <c r="F398" s="193">
        <f t="shared" si="294"/>
        <v>0</v>
      </c>
      <c r="G398" s="193">
        <f t="shared" si="294"/>
        <v>0</v>
      </c>
      <c r="H398" s="193">
        <f t="shared" si="294"/>
        <v>0</v>
      </c>
      <c r="I398" s="193">
        <f t="shared" si="294"/>
        <v>0</v>
      </c>
      <c r="J398" s="420"/>
      <c r="K398" s="420"/>
      <c r="L398" s="190">
        <v>0</v>
      </c>
    </row>
    <row r="399" spans="1:12" ht="20.100000000000001" customHeight="1" x14ac:dyDescent="0.25">
      <c r="A399" s="434"/>
      <c r="B399" s="437"/>
      <c r="C399" s="190" t="s">
        <v>298</v>
      </c>
      <c r="D399" s="193">
        <f t="shared" si="291"/>
        <v>0</v>
      </c>
      <c r="E399" s="193">
        <f t="shared" ref="E399:I399" si="295">E407</f>
        <v>0</v>
      </c>
      <c r="F399" s="193">
        <f t="shared" si="295"/>
        <v>0</v>
      </c>
      <c r="G399" s="193">
        <f t="shared" si="295"/>
        <v>0</v>
      </c>
      <c r="H399" s="193">
        <f t="shared" si="295"/>
        <v>0</v>
      </c>
      <c r="I399" s="193">
        <f t="shared" si="295"/>
        <v>0</v>
      </c>
      <c r="J399" s="420"/>
      <c r="K399" s="420"/>
      <c r="L399" s="190">
        <v>0</v>
      </c>
    </row>
    <row r="400" spans="1:12" s="152" customFormat="1" ht="20.100000000000001" customHeight="1" x14ac:dyDescent="0.25">
      <c r="A400" s="434"/>
      <c r="B400" s="437"/>
      <c r="C400" s="190" t="s">
        <v>308</v>
      </c>
      <c r="D400" s="193">
        <f>SUM(E400:I400)</f>
        <v>0</v>
      </c>
      <c r="E400" s="193">
        <f t="shared" ref="E400:I400" si="296">E408</f>
        <v>0</v>
      </c>
      <c r="F400" s="193">
        <f t="shared" si="296"/>
        <v>0</v>
      </c>
      <c r="G400" s="193">
        <f t="shared" si="296"/>
        <v>0</v>
      </c>
      <c r="H400" s="193">
        <f t="shared" si="296"/>
        <v>0</v>
      </c>
      <c r="I400" s="193">
        <f t="shared" si="296"/>
        <v>0</v>
      </c>
      <c r="J400" s="420"/>
      <c r="K400" s="420"/>
      <c r="L400" s="190">
        <v>0</v>
      </c>
    </row>
    <row r="401" spans="1:12" ht="30.75" customHeight="1" x14ac:dyDescent="0.25">
      <c r="A401" s="434"/>
      <c r="B401" s="437"/>
      <c r="C401" s="190" t="s">
        <v>309</v>
      </c>
      <c r="D401" s="193">
        <f t="shared" ref="D401:D402" si="297">SUM(E401:I401)</f>
        <v>0</v>
      </c>
      <c r="E401" s="193">
        <f t="shared" ref="E401:I401" si="298">E409</f>
        <v>0</v>
      </c>
      <c r="F401" s="193">
        <f t="shared" si="298"/>
        <v>0</v>
      </c>
      <c r="G401" s="193">
        <f t="shared" si="298"/>
        <v>0</v>
      </c>
      <c r="H401" s="193">
        <f t="shared" si="298"/>
        <v>0</v>
      </c>
      <c r="I401" s="193">
        <f t="shared" si="298"/>
        <v>0</v>
      </c>
      <c r="J401" s="420"/>
      <c r="K401" s="420"/>
      <c r="L401" s="190">
        <v>0</v>
      </c>
    </row>
    <row r="402" spans="1:12" ht="33" customHeight="1" x14ac:dyDescent="0.25">
      <c r="A402" s="435"/>
      <c r="B402" s="438"/>
      <c r="C402" s="190" t="s">
        <v>310</v>
      </c>
      <c r="D402" s="193">
        <f t="shared" si="297"/>
        <v>0</v>
      </c>
      <c r="E402" s="193">
        <f t="shared" ref="E402:I402" si="299">E410</f>
        <v>0</v>
      </c>
      <c r="F402" s="193">
        <f t="shared" si="299"/>
        <v>0</v>
      </c>
      <c r="G402" s="193">
        <f t="shared" si="299"/>
        <v>0</v>
      </c>
      <c r="H402" s="193">
        <f t="shared" si="299"/>
        <v>0</v>
      </c>
      <c r="I402" s="193">
        <f t="shared" si="299"/>
        <v>0</v>
      </c>
      <c r="J402" s="420"/>
      <c r="K402" s="420"/>
      <c r="L402" s="190">
        <v>0</v>
      </c>
    </row>
    <row r="403" spans="1:12" ht="20.100000000000001" customHeight="1" x14ac:dyDescent="0.25">
      <c r="A403" s="334" t="s">
        <v>745</v>
      </c>
      <c r="B403" s="420" t="s">
        <v>47</v>
      </c>
      <c r="C403" s="191" t="s">
        <v>307</v>
      </c>
      <c r="D403" s="57">
        <f>SUM(D404:D410)</f>
        <v>0</v>
      </c>
      <c r="E403" s="57">
        <f t="shared" ref="E403" si="300">E404+E405+E406+E407+E408+E409+E410</f>
        <v>0</v>
      </c>
      <c r="F403" s="57">
        <f t="shared" ref="F403:G403" si="301">SUM(F404:F410)</f>
        <v>0</v>
      </c>
      <c r="G403" s="57">
        <f t="shared" si="301"/>
        <v>0</v>
      </c>
      <c r="H403" s="57">
        <f t="shared" ref="H403" si="302">H404+H405+H406+H407+H408+H409+H410</f>
        <v>0</v>
      </c>
      <c r="I403" s="57">
        <f t="shared" ref="I403" si="303">I404+I405+I406+I407+I408+I409+I410</f>
        <v>0</v>
      </c>
      <c r="J403" s="420" t="s">
        <v>457</v>
      </c>
      <c r="K403" s="420" t="s">
        <v>103</v>
      </c>
      <c r="L403" s="191">
        <v>0</v>
      </c>
    </row>
    <row r="404" spans="1:12" ht="20.100000000000001" customHeight="1" x14ac:dyDescent="0.25">
      <c r="A404" s="335"/>
      <c r="B404" s="420"/>
      <c r="C404" s="190" t="s">
        <v>66</v>
      </c>
      <c r="D404" s="193">
        <f t="shared" ref="D404:D407" si="304">SUM(E404:I404)</f>
        <v>0</v>
      </c>
      <c r="E404" s="193">
        <v>0</v>
      </c>
      <c r="F404" s="193">
        <v>0</v>
      </c>
      <c r="G404" s="193">
        <v>0</v>
      </c>
      <c r="H404" s="193">
        <v>0</v>
      </c>
      <c r="I404" s="193">
        <v>0</v>
      </c>
      <c r="J404" s="420"/>
      <c r="K404" s="420"/>
      <c r="L404" s="190">
        <v>0</v>
      </c>
    </row>
    <row r="405" spans="1:12" ht="20.100000000000001" customHeight="1" x14ac:dyDescent="0.25">
      <c r="A405" s="335"/>
      <c r="B405" s="420"/>
      <c r="C405" s="190" t="s">
        <v>70</v>
      </c>
      <c r="D405" s="193">
        <f t="shared" si="304"/>
        <v>0</v>
      </c>
      <c r="E405" s="193">
        <v>0</v>
      </c>
      <c r="F405" s="193">
        <v>0</v>
      </c>
      <c r="G405" s="193">
        <v>0</v>
      </c>
      <c r="H405" s="193">
        <v>0</v>
      </c>
      <c r="I405" s="193">
        <v>0</v>
      </c>
      <c r="J405" s="420"/>
      <c r="K405" s="420"/>
      <c r="L405" s="190">
        <v>0</v>
      </c>
    </row>
    <row r="406" spans="1:12" ht="20.100000000000001" customHeight="1" x14ac:dyDescent="0.25">
      <c r="A406" s="335"/>
      <c r="B406" s="420"/>
      <c r="C406" s="190" t="s">
        <v>297</v>
      </c>
      <c r="D406" s="193">
        <f t="shared" si="304"/>
        <v>0</v>
      </c>
      <c r="E406" s="193">
        <v>0</v>
      </c>
      <c r="F406" s="193">
        <v>0</v>
      </c>
      <c r="G406" s="193">
        <v>0</v>
      </c>
      <c r="H406" s="193">
        <v>0</v>
      </c>
      <c r="I406" s="193">
        <v>0</v>
      </c>
      <c r="J406" s="420"/>
      <c r="K406" s="420"/>
      <c r="L406" s="190">
        <v>0</v>
      </c>
    </row>
    <row r="407" spans="1:12" ht="20.100000000000001" customHeight="1" x14ac:dyDescent="0.25">
      <c r="A407" s="335"/>
      <c r="B407" s="420"/>
      <c r="C407" s="190" t="s">
        <v>298</v>
      </c>
      <c r="D407" s="193">
        <f t="shared" si="304"/>
        <v>0</v>
      </c>
      <c r="E407" s="193">
        <v>0</v>
      </c>
      <c r="F407" s="193">
        <v>0</v>
      </c>
      <c r="G407" s="193">
        <v>0</v>
      </c>
      <c r="H407" s="193">
        <v>0</v>
      </c>
      <c r="I407" s="193">
        <v>0</v>
      </c>
      <c r="J407" s="420"/>
      <c r="K407" s="420"/>
      <c r="L407" s="190">
        <v>0</v>
      </c>
    </row>
    <row r="408" spans="1:12" s="152" customFormat="1" ht="20.100000000000001" customHeight="1" x14ac:dyDescent="0.25">
      <c r="A408" s="335"/>
      <c r="B408" s="420"/>
      <c r="C408" s="190" t="s">
        <v>308</v>
      </c>
      <c r="D408" s="193">
        <f>SUM(E408:I408)</f>
        <v>0</v>
      </c>
      <c r="E408" s="193">
        <v>0</v>
      </c>
      <c r="F408" s="193">
        <v>0</v>
      </c>
      <c r="G408" s="193">
        <v>0</v>
      </c>
      <c r="H408" s="193">
        <v>0</v>
      </c>
      <c r="I408" s="193">
        <v>0</v>
      </c>
      <c r="J408" s="420"/>
      <c r="K408" s="420"/>
      <c r="L408" s="191">
        <v>0</v>
      </c>
    </row>
    <row r="409" spans="1:12" ht="44.25" customHeight="1" x14ac:dyDescent="0.25">
      <c r="A409" s="335"/>
      <c r="B409" s="420"/>
      <c r="C409" s="190" t="s">
        <v>309</v>
      </c>
      <c r="D409" s="193">
        <f t="shared" ref="D409:D410" si="305">SUM(E409:I409)</f>
        <v>0</v>
      </c>
      <c r="E409" s="193">
        <v>0</v>
      </c>
      <c r="F409" s="193">
        <v>0</v>
      </c>
      <c r="G409" s="193">
        <v>0</v>
      </c>
      <c r="H409" s="193">
        <v>0</v>
      </c>
      <c r="I409" s="193">
        <v>0</v>
      </c>
      <c r="J409" s="420"/>
      <c r="K409" s="420"/>
      <c r="L409" s="190">
        <v>0</v>
      </c>
    </row>
    <row r="410" spans="1:12" ht="36.75" customHeight="1" x14ac:dyDescent="0.25">
      <c r="A410" s="336"/>
      <c r="B410" s="420"/>
      <c r="C410" s="190" t="s">
        <v>310</v>
      </c>
      <c r="D410" s="193">
        <f t="shared" si="305"/>
        <v>0</v>
      </c>
      <c r="E410" s="193">
        <v>0</v>
      </c>
      <c r="F410" s="193">
        <v>0</v>
      </c>
      <c r="G410" s="193">
        <v>0</v>
      </c>
      <c r="H410" s="193">
        <v>0</v>
      </c>
      <c r="I410" s="193">
        <v>0</v>
      </c>
      <c r="J410" s="420"/>
      <c r="K410" s="420"/>
      <c r="L410" s="190">
        <v>0</v>
      </c>
    </row>
    <row r="411" spans="1:12" ht="20.100000000000001" customHeight="1" x14ac:dyDescent="0.25">
      <c r="A411" s="429" t="s">
        <v>669</v>
      </c>
      <c r="B411" s="332"/>
      <c r="C411" s="332"/>
      <c r="D411" s="332"/>
      <c r="E411" s="332"/>
      <c r="F411" s="332"/>
      <c r="G411" s="332"/>
      <c r="H411" s="332"/>
      <c r="I411" s="332"/>
      <c r="J411" s="332"/>
      <c r="K411" s="332"/>
      <c r="L411" s="333"/>
    </row>
    <row r="412" spans="1:12" ht="20.100000000000001" customHeight="1" x14ac:dyDescent="0.25">
      <c r="A412" s="422" t="s">
        <v>342</v>
      </c>
      <c r="B412" s="314" t="s">
        <v>670</v>
      </c>
      <c r="C412" s="191" t="s">
        <v>307</v>
      </c>
      <c r="D412" s="190">
        <f t="shared" ref="D412:I412" si="306">SUM(D413:D419)</f>
        <v>120.5</v>
      </c>
      <c r="E412" s="193">
        <f t="shared" si="306"/>
        <v>100</v>
      </c>
      <c r="F412" s="190">
        <f t="shared" si="306"/>
        <v>20.5</v>
      </c>
      <c r="G412" s="193">
        <f t="shared" si="306"/>
        <v>0</v>
      </c>
      <c r="H412" s="193">
        <f t="shared" si="306"/>
        <v>0</v>
      </c>
      <c r="I412" s="193">
        <f t="shared" si="306"/>
        <v>0</v>
      </c>
      <c r="J412" s="314" t="s">
        <v>697</v>
      </c>
      <c r="K412" s="314" t="s">
        <v>183</v>
      </c>
      <c r="L412" s="190">
        <f>L413+L414+L415+L416+L417+L418+L419</f>
        <v>1</v>
      </c>
    </row>
    <row r="413" spans="1:12" ht="20.100000000000001" customHeight="1" x14ac:dyDescent="0.25">
      <c r="A413" s="315"/>
      <c r="B413" s="315"/>
      <c r="C413" s="190" t="s">
        <v>66</v>
      </c>
      <c r="D413" s="190">
        <f t="shared" ref="D413:D415" si="307">SUM(E413:I413)</f>
        <v>120.5</v>
      </c>
      <c r="E413" s="193">
        <f t="shared" ref="E413:E419" si="308">E421</f>
        <v>100</v>
      </c>
      <c r="F413" s="190">
        <f t="shared" ref="F413:I413" si="309">F421</f>
        <v>20.5</v>
      </c>
      <c r="G413" s="193">
        <f t="shared" si="309"/>
        <v>0</v>
      </c>
      <c r="H413" s="193">
        <f t="shared" si="309"/>
        <v>0</v>
      </c>
      <c r="I413" s="193">
        <f t="shared" si="309"/>
        <v>0</v>
      </c>
      <c r="J413" s="315"/>
      <c r="K413" s="315"/>
      <c r="L413" s="190">
        <v>1</v>
      </c>
    </row>
    <row r="414" spans="1:12" ht="20.100000000000001" customHeight="1" x14ac:dyDescent="0.25">
      <c r="A414" s="315"/>
      <c r="B414" s="315"/>
      <c r="C414" s="190" t="s">
        <v>70</v>
      </c>
      <c r="D414" s="193">
        <f>SUM(E414:I414)</f>
        <v>0</v>
      </c>
      <c r="E414" s="193">
        <f t="shared" si="308"/>
        <v>0</v>
      </c>
      <c r="F414" s="193">
        <f t="shared" ref="F414:I414" si="310">F422</f>
        <v>0</v>
      </c>
      <c r="G414" s="193">
        <f t="shared" si="310"/>
        <v>0</v>
      </c>
      <c r="H414" s="193">
        <f t="shared" si="310"/>
        <v>0</v>
      </c>
      <c r="I414" s="193">
        <f t="shared" si="310"/>
        <v>0</v>
      </c>
      <c r="J414" s="315"/>
      <c r="K414" s="315"/>
      <c r="L414" s="190"/>
    </row>
    <row r="415" spans="1:12" ht="20.100000000000001" customHeight="1" x14ac:dyDescent="0.25">
      <c r="A415" s="315"/>
      <c r="B415" s="315"/>
      <c r="C415" s="190" t="s">
        <v>297</v>
      </c>
      <c r="D415" s="193">
        <f t="shared" si="307"/>
        <v>0</v>
      </c>
      <c r="E415" s="193">
        <f t="shared" si="308"/>
        <v>0</v>
      </c>
      <c r="F415" s="193">
        <f t="shared" ref="F415:I415" si="311">F423</f>
        <v>0</v>
      </c>
      <c r="G415" s="193">
        <f t="shared" si="311"/>
        <v>0</v>
      </c>
      <c r="H415" s="193">
        <f t="shared" si="311"/>
        <v>0</v>
      </c>
      <c r="I415" s="193">
        <f t="shared" si="311"/>
        <v>0</v>
      </c>
      <c r="J415" s="315"/>
      <c r="K415" s="315"/>
      <c r="L415" s="190"/>
    </row>
    <row r="416" spans="1:12" ht="20.100000000000001" customHeight="1" x14ac:dyDescent="0.25">
      <c r="A416" s="315"/>
      <c r="B416" s="315"/>
      <c r="C416" s="190" t="s">
        <v>298</v>
      </c>
      <c r="D416" s="193">
        <f>SUM(E416:I416)</f>
        <v>0</v>
      </c>
      <c r="E416" s="193">
        <f t="shared" si="308"/>
        <v>0</v>
      </c>
      <c r="F416" s="193">
        <f t="shared" ref="F416:I416" si="312">F424</f>
        <v>0</v>
      </c>
      <c r="G416" s="193">
        <f t="shared" si="312"/>
        <v>0</v>
      </c>
      <c r="H416" s="193">
        <f t="shared" si="312"/>
        <v>0</v>
      </c>
      <c r="I416" s="193">
        <f t="shared" si="312"/>
        <v>0</v>
      </c>
      <c r="J416" s="315"/>
      <c r="K416" s="315"/>
      <c r="L416" s="190"/>
    </row>
    <row r="417" spans="1:12" ht="20.100000000000001" customHeight="1" x14ac:dyDescent="0.25">
      <c r="A417" s="315"/>
      <c r="B417" s="315"/>
      <c r="C417" s="190" t="s">
        <v>308</v>
      </c>
      <c r="D417" s="193">
        <f>SUM(E417:I417)</f>
        <v>0</v>
      </c>
      <c r="E417" s="193">
        <f t="shared" si="308"/>
        <v>0</v>
      </c>
      <c r="F417" s="193">
        <f t="shared" ref="F417:I417" si="313">F425</f>
        <v>0</v>
      </c>
      <c r="G417" s="193">
        <f t="shared" si="313"/>
        <v>0</v>
      </c>
      <c r="H417" s="193">
        <f t="shared" si="313"/>
        <v>0</v>
      </c>
      <c r="I417" s="193">
        <f t="shared" si="313"/>
        <v>0</v>
      </c>
      <c r="J417" s="315"/>
      <c r="K417" s="315"/>
      <c r="L417" s="190"/>
    </row>
    <row r="418" spans="1:12" ht="36" customHeight="1" x14ac:dyDescent="0.25">
      <c r="A418" s="315"/>
      <c r="B418" s="315"/>
      <c r="C418" s="190" t="s">
        <v>309</v>
      </c>
      <c r="D418" s="193">
        <f t="shared" ref="D418:D419" si="314">SUM(E418:I418)</f>
        <v>0</v>
      </c>
      <c r="E418" s="193">
        <f t="shared" si="308"/>
        <v>0</v>
      </c>
      <c r="F418" s="193">
        <f t="shared" ref="F418:I418" si="315">F426</f>
        <v>0</v>
      </c>
      <c r="G418" s="193">
        <f t="shared" si="315"/>
        <v>0</v>
      </c>
      <c r="H418" s="193">
        <f t="shared" si="315"/>
        <v>0</v>
      </c>
      <c r="I418" s="193">
        <f t="shared" si="315"/>
        <v>0</v>
      </c>
      <c r="J418" s="315"/>
      <c r="K418" s="315"/>
      <c r="L418" s="190"/>
    </row>
    <row r="419" spans="1:12" ht="33.75" customHeight="1" x14ac:dyDescent="0.25">
      <c r="A419" s="316"/>
      <c r="B419" s="316"/>
      <c r="C419" s="190" t="s">
        <v>310</v>
      </c>
      <c r="D419" s="193">
        <f t="shared" si="314"/>
        <v>0</v>
      </c>
      <c r="E419" s="193">
        <f t="shared" si="308"/>
        <v>0</v>
      </c>
      <c r="F419" s="193">
        <f t="shared" ref="F419:I419" si="316">F427</f>
        <v>0</v>
      </c>
      <c r="G419" s="193">
        <f t="shared" si="316"/>
        <v>0</v>
      </c>
      <c r="H419" s="193">
        <f t="shared" si="316"/>
        <v>0</v>
      </c>
      <c r="I419" s="193">
        <f t="shared" si="316"/>
        <v>0</v>
      </c>
      <c r="J419" s="316"/>
      <c r="K419" s="316"/>
      <c r="L419" s="190"/>
    </row>
    <row r="420" spans="1:12" ht="20.100000000000001" customHeight="1" x14ac:dyDescent="0.25">
      <c r="A420" s="422" t="s">
        <v>68</v>
      </c>
      <c r="B420" s="314" t="s">
        <v>671</v>
      </c>
      <c r="C420" s="190" t="s">
        <v>307</v>
      </c>
      <c r="D420" s="193">
        <f t="shared" ref="D420:I420" si="317">SUM(D421:D427)</f>
        <v>120.5</v>
      </c>
      <c r="E420" s="193">
        <f t="shared" si="317"/>
        <v>100</v>
      </c>
      <c r="F420" s="193">
        <f t="shared" si="317"/>
        <v>20.5</v>
      </c>
      <c r="G420" s="193">
        <f t="shared" si="317"/>
        <v>0</v>
      </c>
      <c r="H420" s="193">
        <f t="shared" si="317"/>
        <v>0</v>
      </c>
      <c r="I420" s="193">
        <f t="shared" si="317"/>
        <v>0</v>
      </c>
      <c r="J420" s="314" t="s">
        <v>697</v>
      </c>
      <c r="K420" s="314" t="s">
        <v>183</v>
      </c>
      <c r="L420" s="190">
        <f>L421+L422+L423+L424+L425+L426+L427</f>
        <v>1</v>
      </c>
    </row>
    <row r="421" spans="1:12" ht="20.100000000000001" customHeight="1" x14ac:dyDescent="0.25">
      <c r="A421" s="423"/>
      <c r="B421" s="315"/>
      <c r="C421" s="190" t="s">
        <v>66</v>
      </c>
      <c r="D421" s="193">
        <f t="shared" ref="D421:D423" si="318">SUM(E421:I421)</f>
        <v>120.5</v>
      </c>
      <c r="E421" s="193">
        <v>100</v>
      </c>
      <c r="F421" s="193">
        <v>20.5</v>
      </c>
      <c r="G421" s="193">
        <v>0</v>
      </c>
      <c r="H421" s="193">
        <v>0</v>
      </c>
      <c r="I421" s="193">
        <v>0</v>
      </c>
      <c r="J421" s="315"/>
      <c r="K421" s="315"/>
      <c r="L421" s="190">
        <v>1</v>
      </c>
    </row>
    <row r="422" spans="1:12" ht="20.100000000000001" customHeight="1" x14ac:dyDescent="0.25">
      <c r="A422" s="423"/>
      <c r="B422" s="315"/>
      <c r="C422" s="190" t="s">
        <v>70</v>
      </c>
      <c r="D422" s="193">
        <f>SUM(E422:I422)</f>
        <v>0</v>
      </c>
      <c r="E422" s="193">
        <v>0</v>
      </c>
      <c r="F422" s="193">
        <v>0</v>
      </c>
      <c r="G422" s="193">
        <v>0</v>
      </c>
      <c r="H422" s="193">
        <v>0</v>
      </c>
      <c r="I422" s="193">
        <v>0</v>
      </c>
      <c r="J422" s="315"/>
      <c r="K422" s="315"/>
      <c r="L422" s="190"/>
    </row>
    <row r="423" spans="1:12" ht="20.100000000000001" customHeight="1" x14ac:dyDescent="0.25">
      <c r="A423" s="423"/>
      <c r="B423" s="315"/>
      <c r="C423" s="190" t="s">
        <v>297</v>
      </c>
      <c r="D423" s="193">
        <f t="shared" si="318"/>
        <v>0</v>
      </c>
      <c r="E423" s="193">
        <v>0</v>
      </c>
      <c r="F423" s="193">
        <v>0</v>
      </c>
      <c r="G423" s="193">
        <v>0</v>
      </c>
      <c r="H423" s="193">
        <v>0</v>
      </c>
      <c r="I423" s="193">
        <v>0</v>
      </c>
      <c r="J423" s="315"/>
      <c r="K423" s="315"/>
      <c r="L423" s="190"/>
    </row>
    <row r="424" spans="1:12" ht="20.100000000000001" customHeight="1" x14ac:dyDescent="0.25">
      <c r="A424" s="423"/>
      <c r="B424" s="315"/>
      <c r="C424" s="190" t="s">
        <v>298</v>
      </c>
      <c r="D424" s="193">
        <f>SUM(E424:I424)</f>
        <v>0</v>
      </c>
      <c r="E424" s="193">
        <v>0</v>
      </c>
      <c r="F424" s="193">
        <v>0</v>
      </c>
      <c r="G424" s="193">
        <v>0</v>
      </c>
      <c r="H424" s="193">
        <v>0</v>
      </c>
      <c r="I424" s="193">
        <v>0</v>
      </c>
      <c r="J424" s="315"/>
      <c r="K424" s="315"/>
      <c r="L424" s="190"/>
    </row>
    <row r="425" spans="1:12" ht="20.100000000000001" customHeight="1" x14ac:dyDescent="0.25">
      <c r="A425" s="423"/>
      <c r="B425" s="315"/>
      <c r="C425" s="190" t="s">
        <v>308</v>
      </c>
      <c r="D425" s="193">
        <f>SUM(E425:I425)</f>
        <v>0</v>
      </c>
      <c r="E425" s="193">
        <v>0</v>
      </c>
      <c r="F425" s="193">
        <v>0</v>
      </c>
      <c r="G425" s="193">
        <v>0</v>
      </c>
      <c r="H425" s="193">
        <v>0</v>
      </c>
      <c r="I425" s="193">
        <v>0</v>
      </c>
      <c r="J425" s="315"/>
      <c r="K425" s="315"/>
      <c r="L425" s="190"/>
    </row>
    <row r="426" spans="1:12" ht="30.75" customHeight="1" x14ac:dyDescent="0.25">
      <c r="A426" s="423"/>
      <c r="B426" s="315"/>
      <c r="C426" s="190" t="s">
        <v>309</v>
      </c>
      <c r="D426" s="193">
        <f t="shared" ref="D426:D427" si="319">SUM(E426:I426)</f>
        <v>0</v>
      </c>
      <c r="E426" s="193">
        <v>0</v>
      </c>
      <c r="F426" s="193">
        <v>0</v>
      </c>
      <c r="G426" s="193">
        <v>0</v>
      </c>
      <c r="H426" s="193">
        <v>0</v>
      </c>
      <c r="I426" s="193">
        <v>0</v>
      </c>
      <c r="J426" s="315"/>
      <c r="K426" s="315"/>
      <c r="L426" s="190"/>
    </row>
    <row r="427" spans="1:12" ht="36.75" customHeight="1" x14ac:dyDescent="0.25">
      <c r="A427" s="424"/>
      <c r="B427" s="316"/>
      <c r="C427" s="190" t="s">
        <v>310</v>
      </c>
      <c r="D427" s="193">
        <f t="shared" si="319"/>
        <v>0</v>
      </c>
      <c r="E427" s="193">
        <v>0</v>
      </c>
      <c r="F427" s="193">
        <v>0</v>
      </c>
      <c r="G427" s="193">
        <v>0</v>
      </c>
      <c r="H427" s="193">
        <v>0</v>
      </c>
      <c r="I427" s="193">
        <v>0</v>
      </c>
      <c r="J427" s="316"/>
      <c r="K427" s="316"/>
      <c r="L427" s="190"/>
    </row>
    <row r="428" spans="1:12" ht="20.100000000000001" customHeight="1" x14ac:dyDescent="0.25">
      <c r="A428" s="421"/>
      <c r="B428" s="428" t="s">
        <v>105</v>
      </c>
      <c r="C428" s="191" t="s">
        <v>307</v>
      </c>
      <c r="D428" s="57">
        <f>SUM(D429:D435)</f>
        <v>979809.02890000003</v>
      </c>
      <c r="E428" s="57">
        <f>SUM(E429:E435)</f>
        <v>1038.06369</v>
      </c>
      <c r="F428" s="57">
        <f>SUM(F429:F435)</f>
        <v>64147.093769999992</v>
      </c>
      <c r="G428" s="57">
        <f t="shared" ref="G428:I428" si="320">SUM(G429:G435)</f>
        <v>914623.87144000013</v>
      </c>
      <c r="H428" s="57">
        <f t="shared" si="320"/>
        <v>0</v>
      </c>
      <c r="I428" s="57">
        <f t="shared" si="320"/>
        <v>0</v>
      </c>
      <c r="J428" s="420"/>
      <c r="K428" s="420"/>
      <c r="L428" s="190"/>
    </row>
    <row r="429" spans="1:12" ht="20.100000000000001" customHeight="1" x14ac:dyDescent="0.25">
      <c r="A429" s="421"/>
      <c r="B429" s="428"/>
      <c r="C429" s="191" t="s">
        <v>66</v>
      </c>
      <c r="D429" s="57">
        <f t="shared" ref="D429:D431" si="321">SUM(E429:I429)</f>
        <v>169212.62889999998</v>
      </c>
      <c r="E429" s="57">
        <f>E332+E266+E218+E160+E143+E70+E45+E12+D315+E413</f>
        <v>1038.06369</v>
      </c>
      <c r="F429" s="57">
        <f>F332+F266+F218+F160+F143+F70+F45+F12+E315+F413</f>
        <v>46091.693769999998</v>
      </c>
      <c r="G429" s="57">
        <f t="shared" ref="G429:G435" si="322">G332+G266+G217+G160+G143+G70+G45+G12+G315+G413</f>
        <v>122082.87143999999</v>
      </c>
      <c r="H429" s="57">
        <f>H332+H266+H218+H160+H143+H70+H45+H12+G315+H413</f>
        <v>0</v>
      </c>
      <c r="I429" s="57">
        <f>I332+I266+I218+I160+I143+I70+I45+I12+H315+I413</f>
        <v>0</v>
      </c>
      <c r="J429" s="420"/>
      <c r="K429" s="420"/>
      <c r="L429" s="190"/>
    </row>
    <row r="430" spans="1:12" ht="20.100000000000001" customHeight="1" x14ac:dyDescent="0.25">
      <c r="A430" s="421"/>
      <c r="B430" s="428"/>
      <c r="C430" s="190" t="s">
        <v>70</v>
      </c>
      <c r="D430" s="193">
        <f>SUM(E430:I430)</f>
        <v>144642.30000000002</v>
      </c>
      <c r="E430" s="193">
        <f t="shared" ref="E430:F435" si="323">E333+E267+E218+E161+E144+E71+E46+E13+E316+E414</f>
        <v>0</v>
      </c>
      <c r="F430" s="193">
        <f t="shared" si="323"/>
        <v>3294.9000000000005</v>
      </c>
      <c r="G430" s="193">
        <f t="shared" si="322"/>
        <v>141347.40000000002</v>
      </c>
      <c r="H430" s="193">
        <f t="shared" ref="H430:I435" si="324">H333+H267+H218+H161+H144+H71+H46+H13+H316+H414</f>
        <v>0</v>
      </c>
      <c r="I430" s="193">
        <f t="shared" si="324"/>
        <v>0</v>
      </c>
      <c r="J430" s="420"/>
      <c r="K430" s="420"/>
      <c r="L430" s="190"/>
    </row>
    <row r="431" spans="1:12" ht="20.100000000000001" customHeight="1" x14ac:dyDescent="0.25">
      <c r="A431" s="421"/>
      <c r="B431" s="428"/>
      <c r="C431" s="190" t="s">
        <v>297</v>
      </c>
      <c r="D431" s="193">
        <f t="shared" si="321"/>
        <v>132061.80000000002</v>
      </c>
      <c r="E431" s="193">
        <f t="shared" si="323"/>
        <v>0</v>
      </c>
      <c r="F431" s="193">
        <f t="shared" si="323"/>
        <v>2952.1000000000004</v>
      </c>
      <c r="G431" s="193">
        <f t="shared" si="322"/>
        <v>129109.70000000001</v>
      </c>
      <c r="H431" s="193">
        <f t="shared" si="324"/>
        <v>0</v>
      </c>
      <c r="I431" s="193">
        <f t="shared" si="324"/>
        <v>0</v>
      </c>
      <c r="J431" s="420"/>
      <c r="K431" s="420"/>
      <c r="L431" s="190"/>
    </row>
    <row r="432" spans="1:12" ht="20.100000000000001" customHeight="1" x14ac:dyDescent="0.25">
      <c r="A432" s="421"/>
      <c r="B432" s="428"/>
      <c r="C432" s="190" t="s">
        <v>298</v>
      </c>
      <c r="D432" s="193">
        <f>SUM(E432:I432)</f>
        <v>133473.29999999999</v>
      </c>
      <c r="E432" s="193">
        <f t="shared" si="323"/>
        <v>0</v>
      </c>
      <c r="F432" s="193">
        <f t="shared" si="323"/>
        <v>2952.1000000000004</v>
      </c>
      <c r="G432" s="193">
        <f t="shared" si="322"/>
        <v>130521.2</v>
      </c>
      <c r="H432" s="193">
        <f t="shared" si="324"/>
        <v>0</v>
      </c>
      <c r="I432" s="193">
        <f t="shared" si="324"/>
        <v>0</v>
      </c>
      <c r="J432" s="420"/>
      <c r="K432" s="420"/>
      <c r="L432" s="190"/>
    </row>
    <row r="433" spans="1:12" s="152" customFormat="1" ht="20.100000000000001" customHeight="1" x14ac:dyDescent="0.25">
      <c r="A433" s="421"/>
      <c r="B433" s="428"/>
      <c r="C433" s="190" t="s">
        <v>308</v>
      </c>
      <c r="D433" s="193">
        <f>SUM(E433:I433)</f>
        <v>133473</v>
      </c>
      <c r="E433" s="193">
        <f t="shared" si="323"/>
        <v>0</v>
      </c>
      <c r="F433" s="193">
        <f t="shared" si="323"/>
        <v>2952.1000000000004</v>
      </c>
      <c r="G433" s="193">
        <f t="shared" si="322"/>
        <v>130520.9</v>
      </c>
      <c r="H433" s="193">
        <f t="shared" si="324"/>
        <v>0</v>
      </c>
      <c r="I433" s="193">
        <f t="shared" si="324"/>
        <v>0</v>
      </c>
      <c r="J433" s="420"/>
      <c r="K433" s="420"/>
      <c r="L433" s="191"/>
    </row>
    <row r="434" spans="1:12" ht="33" customHeight="1" x14ac:dyDescent="0.25">
      <c r="A434" s="421"/>
      <c r="B434" s="428"/>
      <c r="C434" s="190" t="s">
        <v>309</v>
      </c>
      <c r="D434" s="193">
        <f t="shared" ref="D434:D435" si="325">SUM(E434:I434)</f>
        <v>133473</v>
      </c>
      <c r="E434" s="193">
        <f t="shared" si="323"/>
        <v>0</v>
      </c>
      <c r="F434" s="193">
        <f t="shared" si="323"/>
        <v>2952.1000000000004</v>
      </c>
      <c r="G434" s="193">
        <f t="shared" si="322"/>
        <v>130520.9</v>
      </c>
      <c r="H434" s="193">
        <f t="shared" si="324"/>
        <v>0</v>
      </c>
      <c r="I434" s="193">
        <f t="shared" si="324"/>
        <v>0</v>
      </c>
      <c r="J434" s="420"/>
      <c r="K434" s="420"/>
      <c r="L434" s="190"/>
    </row>
    <row r="435" spans="1:12" ht="33" customHeight="1" x14ac:dyDescent="0.25">
      <c r="A435" s="421"/>
      <c r="B435" s="428"/>
      <c r="C435" s="190" t="s">
        <v>310</v>
      </c>
      <c r="D435" s="193">
        <f t="shared" si="325"/>
        <v>133473</v>
      </c>
      <c r="E435" s="193">
        <f t="shared" si="323"/>
        <v>0</v>
      </c>
      <c r="F435" s="193">
        <f t="shared" si="323"/>
        <v>2952.1000000000004</v>
      </c>
      <c r="G435" s="193">
        <f t="shared" si="322"/>
        <v>130520.9</v>
      </c>
      <c r="H435" s="193">
        <f t="shared" si="324"/>
        <v>0</v>
      </c>
      <c r="I435" s="193">
        <f t="shared" si="324"/>
        <v>0</v>
      </c>
      <c r="J435" s="420"/>
      <c r="K435" s="420"/>
      <c r="L435" s="190"/>
    </row>
    <row r="436" spans="1:12" ht="20.100000000000001" customHeight="1" x14ac:dyDescent="0.25">
      <c r="B436" s="148"/>
    </row>
  </sheetData>
  <mergeCells count="226">
    <mergeCell ref="A11:A18"/>
    <mergeCell ref="B11:B18"/>
    <mergeCell ref="A27:A34"/>
    <mergeCell ref="K35:K42"/>
    <mergeCell ref="K6:L6"/>
    <mergeCell ref="B6:B7"/>
    <mergeCell ref="C6:C7"/>
    <mergeCell ref="D6:D7"/>
    <mergeCell ref="A6:A7"/>
    <mergeCell ref="E6:I6"/>
    <mergeCell ref="J6:J7"/>
    <mergeCell ref="J35:J42"/>
    <mergeCell ref="K60:K67"/>
    <mergeCell ref="J60:J67"/>
    <mergeCell ref="B60:B67"/>
    <mergeCell ref="A60:A67"/>
    <mergeCell ref="A43:L43"/>
    <mergeCell ref="A44:A51"/>
    <mergeCell ref="B44:B51"/>
    <mergeCell ref="J44:J51"/>
    <mergeCell ref="A52:A59"/>
    <mergeCell ref="K52:K59"/>
    <mergeCell ref="A2:L4"/>
    <mergeCell ref="K93:K100"/>
    <mergeCell ref="J101:J108"/>
    <mergeCell ref="K101:K108"/>
    <mergeCell ref="J109:J116"/>
    <mergeCell ref="K109:K116"/>
    <mergeCell ref="J117:J124"/>
    <mergeCell ref="K117:K124"/>
    <mergeCell ref="J19:J26"/>
    <mergeCell ref="K19:K26"/>
    <mergeCell ref="A19:A26"/>
    <mergeCell ref="B19:B26"/>
    <mergeCell ref="A35:A42"/>
    <mergeCell ref="B35:B42"/>
    <mergeCell ref="J11:J18"/>
    <mergeCell ref="B27:B34"/>
    <mergeCell ref="J27:J34"/>
    <mergeCell ref="K27:K34"/>
    <mergeCell ref="J52:J59"/>
    <mergeCell ref="K11:K18"/>
    <mergeCell ref="A9:L9"/>
    <mergeCell ref="A10:L10"/>
    <mergeCell ref="B52:B59"/>
    <mergeCell ref="K44:K51"/>
    <mergeCell ref="J125:J132"/>
    <mergeCell ref="A68:L68"/>
    <mergeCell ref="A141:L141"/>
    <mergeCell ref="A85:A92"/>
    <mergeCell ref="B85:B92"/>
    <mergeCell ref="A93:A100"/>
    <mergeCell ref="B93:B100"/>
    <mergeCell ref="A101:A108"/>
    <mergeCell ref="B101:B108"/>
    <mergeCell ref="A109:A116"/>
    <mergeCell ref="B109:B116"/>
    <mergeCell ref="A69:A76"/>
    <mergeCell ref="A117:A124"/>
    <mergeCell ref="B117:B124"/>
    <mergeCell ref="J85:J92"/>
    <mergeCell ref="K85:K92"/>
    <mergeCell ref="J93:J100"/>
    <mergeCell ref="A77:A84"/>
    <mergeCell ref="B77:B84"/>
    <mergeCell ref="J77:J84"/>
    <mergeCell ref="K77:K84"/>
    <mergeCell ref="B69:B76"/>
    <mergeCell ref="J69:J76"/>
    <mergeCell ref="K69:K76"/>
    <mergeCell ref="A167:A174"/>
    <mergeCell ref="B167:B174"/>
    <mergeCell ref="J167:J174"/>
    <mergeCell ref="K167:K174"/>
    <mergeCell ref="A159:A166"/>
    <mergeCell ref="B159:B166"/>
    <mergeCell ref="J159:J166"/>
    <mergeCell ref="K159:K166"/>
    <mergeCell ref="K125:K132"/>
    <mergeCell ref="A125:A132"/>
    <mergeCell ref="B125:B132"/>
    <mergeCell ref="A158:L158"/>
    <mergeCell ref="A142:A149"/>
    <mergeCell ref="B142:B149"/>
    <mergeCell ref="A150:A157"/>
    <mergeCell ref="B150:B157"/>
    <mergeCell ref="J142:J149"/>
    <mergeCell ref="J150:J157"/>
    <mergeCell ref="K142:K149"/>
    <mergeCell ref="K150:K157"/>
    <mergeCell ref="A133:A140"/>
    <mergeCell ref="B133:B140"/>
    <mergeCell ref="J133:J140"/>
    <mergeCell ref="K133:K140"/>
    <mergeCell ref="A215:L215"/>
    <mergeCell ref="A175:A182"/>
    <mergeCell ref="B175:B182"/>
    <mergeCell ref="J175:J182"/>
    <mergeCell ref="K175:K182"/>
    <mergeCell ref="A183:A190"/>
    <mergeCell ref="B183:B190"/>
    <mergeCell ref="J183:J190"/>
    <mergeCell ref="B207:B214"/>
    <mergeCell ref="A207:A214"/>
    <mergeCell ref="K183:K190"/>
    <mergeCell ref="J207:J214"/>
    <mergeCell ref="K207:K214"/>
    <mergeCell ref="J216:J223"/>
    <mergeCell ref="K216:K223"/>
    <mergeCell ref="B224:B231"/>
    <mergeCell ref="J224:J231"/>
    <mergeCell ref="K224:K231"/>
    <mergeCell ref="J232:J239"/>
    <mergeCell ref="K232:K239"/>
    <mergeCell ref="A232:A239"/>
    <mergeCell ref="B232:B239"/>
    <mergeCell ref="B216:B223"/>
    <mergeCell ref="A216:A223"/>
    <mergeCell ref="A240:A247"/>
    <mergeCell ref="J240:J247"/>
    <mergeCell ref="K240:K247"/>
    <mergeCell ref="A248:A255"/>
    <mergeCell ref="B248:B255"/>
    <mergeCell ref="J248:J255"/>
    <mergeCell ref="K248:K255"/>
    <mergeCell ref="A264:L264"/>
    <mergeCell ref="B240:B247"/>
    <mergeCell ref="B256:B263"/>
    <mergeCell ref="J256:J263"/>
    <mergeCell ref="K256:K263"/>
    <mergeCell ref="A305:A312"/>
    <mergeCell ref="B305:B312"/>
    <mergeCell ref="K305:K312"/>
    <mergeCell ref="J305:J312"/>
    <mergeCell ref="A313:L313"/>
    <mergeCell ref="K314:K321"/>
    <mergeCell ref="J314:J321"/>
    <mergeCell ref="J265:J272"/>
    <mergeCell ref="K265:K272"/>
    <mergeCell ref="A265:A272"/>
    <mergeCell ref="B265:B272"/>
    <mergeCell ref="A273:A280"/>
    <mergeCell ref="B273:B280"/>
    <mergeCell ref="J273:J280"/>
    <mergeCell ref="K273:K280"/>
    <mergeCell ref="K281:K288"/>
    <mergeCell ref="K289:K296"/>
    <mergeCell ref="K297:K304"/>
    <mergeCell ref="A281:A288"/>
    <mergeCell ref="B281:B288"/>
    <mergeCell ref="A289:A296"/>
    <mergeCell ref="B289:B296"/>
    <mergeCell ref="A297:A304"/>
    <mergeCell ref="B297:B304"/>
    <mergeCell ref="J281:J288"/>
    <mergeCell ref="J289:J296"/>
    <mergeCell ref="J297:J304"/>
    <mergeCell ref="A330:L330"/>
    <mergeCell ref="A395:A402"/>
    <mergeCell ref="B395:B402"/>
    <mergeCell ref="J395:J402"/>
    <mergeCell ref="K395:K402"/>
    <mergeCell ref="A403:A410"/>
    <mergeCell ref="B403:B410"/>
    <mergeCell ref="J403:J410"/>
    <mergeCell ref="K403:K410"/>
    <mergeCell ref="A331:A338"/>
    <mergeCell ref="B331:B338"/>
    <mergeCell ref="A339:A346"/>
    <mergeCell ref="B339:B346"/>
    <mergeCell ref="J339:J346"/>
    <mergeCell ref="K339:K346"/>
    <mergeCell ref="A355:A362"/>
    <mergeCell ref="B355:B362"/>
    <mergeCell ref="A347:A354"/>
    <mergeCell ref="B347:B354"/>
    <mergeCell ref="B371:B378"/>
    <mergeCell ref="J371:J378"/>
    <mergeCell ref="K355:K362"/>
    <mergeCell ref="K371:K378"/>
    <mergeCell ref="A379:A386"/>
    <mergeCell ref="B379:B386"/>
    <mergeCell ref="J379:J386"/>
    <mergeCell ref="A428:A435"/>
    <mergeCell ref="B428:B435"/>
    <mergeCell ref="J428:J435"/>
    <mergeCell ref="K428:K435"/>
    <mergeCell ref="A412:A419"/>
    <mergeCell ref="B412:B419"/>
    <mergeCell ref="J412:J419"/>
    <mergeCell ref="K412:K419"/>
    <mergeCell ref="A420:A427"/>
    <mergeCell ref="B420:B427"/>
    <mergeCell ref="J420:J427"/>
    <mergeCell ref="K379:K386"/>
    <mergeCell ref="A411:L411"/>
    <mergeCell ref="A387:A394"/>
    <mergeCell ref="B387:B394"/>
    <mergeCell ref="J387:J394"/>
    <mergeCell ref="K387:K394"/>
    <mergeCell ref="K420:K427"/>
    <mergeCell ref="J363:J370"/>
    <mergeCell ref="K363:K370"/>
    <mergeCell ref="A363:A370"/>
    <mergeCell ref="B363:B370"/>
    <mergeCell ref="J331:J338"/>
    <mergeCell ref="K331:K338"/>
    <mergeCell ref="A371:A378"/>
    <mergeCell ref="A191:A198"/>
    <mergeCell ref="B191:B198"/>
    <mergeCell ref="J191:J198"/>
    <mergeCell ref="K191:K198"/>
    <mergeCell ref="A199:A206"/>
    <mergeCell ref="B199:B206"/>
    <mergeCell ref="J199:J206"/>
    <mergeCell ref="K199:K206"/>
    <mergeCell ref="A314:A321"/>
    <mergeCell ref="B314:B321"/>
    <mergeCell ref="A322:A329"/>
    <mergeCell ref="B322:B329"/>
    <mergeCell ref="J322:J329"/>
    <mergeCell ref="K322:K329"/>
    <mergeCell ref="J347:J354"/>
    <mergeCell ref="K347:K354"/>
    <mergeCell ref="J355:J362"/>
    <mergeCell ref="A256:A263"/>
  </mergeCells>
  <pageMargins left="0.70866141732283472" right="0.19685039370078741" top="0.55118110236220474" bottom="0.27559055118110237" header="0.31496062992125984" footer="0.31496062992125984"/>
  <pageSetup paperSize="9" scale="26" firstPageNumber="30" fitToHeight="0" orientation="portrait" useFirstPageNumber="1" horizontalDpi="300" verticalDpi="300" r:id="rId1"/>
  <headerFooter>
    <oddHeader>&amp;C&amp;12&amp;P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Layout" zoomScale="70" zoomScaleNormal="100" zoomScalePageLayoutView="70" workbookViewId="0">
      <selection activeCell="F25" sqref="F25"/>
    </sheetView>
  </sheetViews>
  <sheetFormatPr defaultRowHeight="12.75" x14ac:dyDescent="0.2"/>
  <cols>
    <col min="1" max="1" width="29.85546875" style="27" customWidth="1"/>
    <col min="2" max="2" width="29.7109375" style="21" customWidth="1"/>
    <col min="3" max="3" width="15" style="21" customWidth="1"/>
    <col min="4" max="4" width="15.85546875" style="21" customWidth="1"/>
    <col min="5" max="5" width="12.85546875" style="21" customWidth="1"/>
    <col min="6" max="7" width="11.7109375" style="21" customWidth="1"/>
    <col min="8" max="8" width="13.140625" style="21" customWidth="1"/>
    <col min="9" max="9" width="15.140625" style="21" customWidth="1"/>
    <col min="10" max="10" width="20.7109375" style="21" customWidth="1"/>
    <col min="11" max="16384" width="9.140625" style="21"/>
  </cols>
  <sheetData>
    <row r="1" spans="1:13" x14ac:dyDescent="0.2">
      <c r="A1" s="469" t="s">
        <v>551</v>
      </c>
      <c r="B1" s="469"/>
      <c r="C1" s="469"/>
      <c r="D1" s="469"/>
      <c r="E1" s="469"/>
      <c r="F1" s="469"/>
      <c r="G1" s="469"/>
      <c r="H1" s="469"/>
      <c r="I1" s="469"/>
      <c r="J1" s="469"/>
    </row>
    <row r="2" spans="1:13" ht="42" customHeight="1" x14ac:dyDescent="0.2">
      <c r="A2" s="469"/>
      <c r="B2" s="469"/>
      <c r="C2" s="469"/>
      <c r="D2" s="469"/>
      <c r="E2" s="469"/>
      <c r="F2" s="469"/>
      <c r="G2" s="469"/>
      <c r="H2" s="469"/>
      <c r="I2" s="469"/>
      <c r="J2" s="469"/>
    </row>
    <row r="3" spans="1:13" ht="45" customHeight="1" x14ac:dyDescent="0.2">
      <c r="A3" s="469"/>
      <c r="B3" s="469"/>
      <c r="C3" s="469"/>
      <c r="D3" s="469"/>
      <c r="E3" s="469"/>
      <c r="F3" s="469"/>
      <c r="G3" s="469"/>
      <c r="H3" s="469"/>
      <c r="I3" s="469"/>
      <c r="J3" s="469"/>
    </row>
    <row r="4" spans="1:13" ht="17.25" x14ac:dyDescent="0.3">
      <c r="A4" s="113"/>
      <c r="B4" s="109"/>
      <c r="C4" s="109"/>
      <c r="D4" s="109"/>
      <c r="E4" s="109"/>
      <c r="F4" s="109"/>
      <c r="G4" s="109"/>
      <c r="H4" s="109"/>
      <c r="I4" s="109"/>
      <c r="J4" s="109"/>
    </row>
    <row r="5" spans="1:13" ht="33" x14ac:dyDescent="0.2">
      <c r="A5" s="114" t="s">
        <v>162</v>
      </c>
      <c r="B5" s="466" t="s">
        <v>473</v>
      </c>
      <c r="C5" s="467"/>
      <c r="D5" s="467"/>
      <c r="E5" s="467"/>
      <c r="F5" s="467"/>
      <c r="G5" s="467"/>
      <c r="H5" s="467"/>
      <c r="I5" s="467"/>
      <c r="J5" s="468"/>
    </row>
    <row r="6" spans="1:13" ht="66" x14ac:dyDescent="0.2">
      <c r="A6" s="114" t="s">
        <v>163</v>
      </c>
      <c r="B6" s="466" t="s">
        <v>204</v>
      </c>
      <c r="C6" s="467"/>
      <c r="D6" s="467"/>
      <c r="E6" s="467"/>
      <c r="F6" s="467"/>
      <c r="G6" s="467"/>
      <c r="H6" s="467"/>
      <c r="I6" s="467"/>
      <c r="J6" s="468"/>
    </row>
    <row r="7" spans="1:13" ht="88.5" customHeight="1" x14ac:dyDescent="0.2">
      <c r="A7" s="114" t="s">
        <v>164</v>
      </c>
      <c r="B7" s="466" t="s">
        <v>616</v>
      </c>
      <c r="C7" s="467"/>
      <c r="D7" s="467"/>
      <c r="E7" s="467"/>
      <c r="F7" s="467"/>
      <c r="G7" s="467"/>
      <c r="H7" s="467"/>
      <c r="I7" s="467"/>
      <c r="J7" s="468"/>
    </row>
    <row r="8" spans="1:13" ht="32.25" customHeight="1" x14ac:dyDescent="0.2">
      <c r="A8" s="114" t="s">
        <v>165</v>
      </c>
      <c r="B8" s="466" t="s">
        <v>603</v>
      </c>
      <c r="C8" s="467"/>
      <c r="D8" s="467"/>
      <c r="E8" s="467"/>
      <c r="F8" s="467"/>
      <c r="G8" s="467"/>
      <c r="H8" s="467"/>
      <c r="I8" s="467"/>
      <c r="J8" s="468"/>
    </row>
    <row r="9" spans="1:13" ht="33" x14ac:dyDescent="0.2">
      <c r="A9" s="453" t="s">
        <v>166</v>
      </c>
      <c r="B9" s="81" t="s">
        <v>143</v>
      </c>
      <c r="C9" s="81" t="s">
        <v>144</v>
      </c>
      <c r="D9" s="81" t="s">
        <v>353</v>
      </c>
      <c r="E9" s="81" t="s">
        <v>354</v>
      </c>
      <c r="F9" s="81" t="s">
        <v>367</v>
      </c>
      <c r="G9" s="81" t="s">
        <v>356</v>
      </c>
      <c r="H9" s="81" t="s">
        <v>378</v>
      </c>
      <c r="I9" s="81" t="s">
        <v>309</v>
      </c>
      <c r="J9" s="81" t="s">
        <v>310</v>
      </c>
    </row>
    <row r="10" spans="1:13" ht="99" x14ac:dyDescent="0.2">
      <c r="A10" s="454"/>
      <c r="B10" s="115" t="s">
        <v>475</v>
      </c>
      <c r="C10" s="81">
        <v>31.7</v>
      </c>
      <c r="D10" s="81">
        <v>36.25</v>
      </c>
      <c r="E10" s="81">
        <v>41.6</v>
      </c>
      <c r="F10" s="81">
        <v>44.1</v>
      </c>
      <c r="G10" s="81">
        <v>47</v>
      </c>
      <c r="H10" s="81">
        <v>49.9</v>
      </c>
      <c r="I10" s="81">
        <v>52.8</v>
      </c>
      <c r="J10" s="81">
        <v>53</v>
      </c>
    </row>
    <row r="11" spans="1:13" ht="129.75" customHeight="1" x14ac:dyDescent="0.2">
      <c r="A11" s="465"/>
      <c r="B11" s="116" t="s">
        <v>763</v>
      </c>
      <c r="C11" s="81">
        <v>25</v>
      </c>
      <c r="D11" s="81">
        <v>25</v>
      </c>
      <c r="E11" s="93">
        <v>25</v>
      </c>
      <c r="F11" s="81">
        <v>25</v>
      </c>
      <c r="G11" s="81">
        <v>25</v>
      </c>
      <c r="H11" s="81">
        <v>25</v>
      </c>
      <c r="I11" s="81">
        <v>25</v>
      </c>
      <c r="J11" s="81">
        <v>25</v>
      </c>
    </row>
    <row r="12" spans="1:13" ht="21" customHeight="1" x14ac:dyDescent="0.2">
      <c r="A12" s="453" t="s">
        <v>167</v>
      </c>
      <c r="B12" s="340" t="s">
        <v>168</v>
      </c>
      <c r="C12" s="341"/>
      <c r="D12" s="341"/>
      <c r="E12" s="341"/>
      <c r="F12" s="341"/>
      <c r="G12" s="341"/>
      <c r="H12" s="341"/>
      <c r="I12" s="341"/>
      <c r="J12" s="342"/>
    </row>
    <row r="13" spans="1:13" ht="23.25" customHeight="1" x14ac:dyDescent="0.2">
      <c r="A13" s="454"/>
      <c r="B13" s="340" t="s">
        <v>476</v>
      </c>
      <c r="C13" s="341"/>
      <c r="D13" s="341"/>
      <c r="E13" s="341"/>
      <c r="F13" s="341"/>
      <c r="G13" s="341"/>
      <c r="H13" s="341"/>
      <c r="I13" s="341"/>
      <c r="J13" s="342"/>
    </row>
    <row r="14" spans="1:13" ht="30.75" customHeight="1" x14ac:dyDescent="0.2">
      <c r="A14" s="454"/>
      <c r="B14" s="452" t="s">
        <v>477</v>
      </c>
      <c r="C14" s="452"/>
      <c r="D14" s="452"/>
      <c r="E14" s="452"/>
      <c r="F14" s="452"/>
      <c r="G14" s="452"/>
      <c r="H14" s="452"/>
      <c r="I14" s="452"/>
      <c r="J14" s="452"/>
      <c r="K14" s="22"/>
      <c r="L14" s="22"/>
      <c r="M14" s="22"/>
    </row>
    <row r="15" spans="1:13" x14ac:dyDescent="0.2">
      <c r="A15" s="454"/>
      <c r="B15" s="456" t="s">
        <v>478</v>
      </c>
      <c r="C15" s="457"/>
      <c r="D15" s="457"/>
      <c r="E15" s="457"/>
      <c r="F15" s="457"/>
      <c r="G15" s="457"/>
      <c r="H15" s="457"/>
      <c r="I15" s="457"/>
      <c r="J15" s="458"/>
      <c r="K15" s="22"/>
      <c r="L15" s="22"/>
      <c r="M15" s="22"/>
    </row>
    <row r="16" spans="1:13" ht="21.75" customHeight="1" x14ac:dyDescent="0.2">
      <c r="A16" s="454"/>
      <c r="B16" s="459"/>
      <c r="C16" s="460"/>
      <c r="D16" s="460"/>
      <c r="E16" s="460"/>
      <c r="F16" s="460"/>
      <c r="G16" s="460"/>
      <c r="H16" s="460"/>
      <c r="I16" s="460"/>
      <c r="J16" s="461"/>
      <c r="K16" s="22"/>
      <c r="L16" s="22"/>
      <c r="M16" s="22"/>
    </row>
    <row r="17" spans="1:13" ht="15" customHeight="1" x14ac:dyDescent="0.2">
      <c r="A17" s="455"/>
      <c r="B17" s="462"/>
      <c r="C17" s="463"/>
      <c r="D17" s="463"/>
      <c r="E17" s="463"/>
      <c r="F17" s="463"/>
      <c r="G17" s="463"/>
      <c r="H17" s="463"/>
      <c r="I17" s="463"/>
      <c r="J17" s="464"/>
      <c r="K17" s="23"/>
      <c r="L17" s="23"/>
      <c r="M17" s="23"/>
    </row>
    <row r="18" spans="1:13" ht="58.5" customHeight="1" x14ac:dyDescent="0.2">
      <c r="A18" s="453" t="s">
        <v>169</v>
      </c>
      <c r="B18" s="81" t="s">
        <v>151</v>
      </c>
      <c r="C18" s="81" t="s">
        <v>144</v>
      </c>
      <c r="D18" s="81" t="s">
        <v>353</v>
      </c>
      <c r="E18" s="81" t="s">
        <v>354</v>
      </c>
      <c r="F18" s="81" t="s">
        <v>367</v>
      </c>
      <c r="G18" s="81" t="s">
        <v>356</v>
      </c>
      <c r="H18" s="81" t="s">
        <v>378</v>
      </c>
      <c r="I18" s="81" t="s">
        <v>309</v>
      </c>
      <c r="J18" s="81" t="s">
        <v>310</v>
      </c>
      <c r="K18" s="22"/>
      <c r="L18" s="22"/>
      <c r="M18" s="22"/>
    </row>
    <row r="19" spans="1:13" ht="29.25" customHeight="1" x14ac:dyDescent="0.2">
      <c r="A19" s="454"/>
      <c r="B19" s="452" t="s">
        <v>168</v>
      </c>
      <c r="C19" s="452"/>
      <c r="D19" s="452"/>
      <c r="E19" s="452"/>
      <c r="F19" s="452"/>
      <c r="G19" s="452"/>
      <c r="H19" s="452"/>
      <c r="I19" s="452"/>
      <c r="J19" s="452"/>
    </row>
    <row r="20" spans="1:13" ht="114" customHeight="1" x14ac:dyDescent="0.2">
      <c r="A20" s="454"/>
      <c r="B20" s="115" t="s">
        <v>479</v>
      </c>
      <c r="C20" s="117">
        <v>10000</v>
      </c>
      <c r="D20" s="117">
        <v>10000</v>
      </c>
      <c r="E20" s="117">
        <v>10000</v>
      </c>
      <c r="F20" s="117">
        <v>10000</v>
      </c>
      <c r="G20" s="117">
        <v>10000</v>
      </c>
      <c r="H20" s="117">
        <v>10000</v>
      </c>
      <c r="I20" s="117">
        <v>10000</v>
      </c>
      <c r="J20" s="117">
        <v>10000</v>
      </c>
    </row>
    <row r="21" spans="1:13" ht="188.25" customHeight="1" x14ac:dyDescent="0.2">
      <c r="A21" s="454"/>
      <c r="B21" s="115" t="s">
        <v>480</v>
      </c>
      <c r="C21" s="117">
        <v>250</v>
      </c>
      <c r="D21" s="117">
        <v>250</v>
      </c>
      <c r="E21" s="117">
        <v>250</v>
      </c>
      <c r="F21" s="117">
        <v>250</v>
      </c>
      <c r="G21" s="118">
        <v>250</v>
      </c>
      <c r="H21" s="118">
        <v>250</v>
      </c>
      <c r="I21" s="118">
        <v>250</v>
      </c>
      <c r="J21" s="118">
        <v>250</v>
      </c>
    </row>
    <row r="22" spans="1:13" ht="44.25" customHeight="1" x14ac:dyDescent="0.2">
      <c r="A22" s="454"/>
      <c r="B22" s="340" t="s">
        <v>481</v>
      </c>
      <c r="C22" s="341"/>
      <c r="D22" s="341"/>
      <c r="E22" s="341"/>
      <c r="F22" s="341"/>
      <c r="G22" s="341"/>
      <c r="H22" s="341"/>
      <c r="I22" s="341"/>
      <c r="J22" s="342"/>
    </row>
    <row r="23" spans="1:13" ht="219.75" customHeight="1" x14ac:dyDescent="0.2">
      <c r="A23" s="454"/>
      <c r="B23" s="119" t="s">
        <v>552</v>
      </c>
      <c r="C23" s="81">
        <v>46.3</v>
      </c>
      <c r="D23" s="81">
        <v>48</v>
      </c>
      <c r="E23" s="81">
        <v>48.3</v>
      </c>
      <c r="F23" s="81">
        <v>49.1</v>
      </c>
      <c r="G23" s="81">
        <v>50</v>
      </c>
      <c r="H23" s="81">
        <v>51</v>
      </c>
      <c r="I23" s="81">
        <v>52</v>
      </c>
      <c r="J23" s="81">
        <v>53</v>
      </c>
    </row>
    <row r="24" spans="1:13" ht="62.25" customHeight="1" x14ac:dyDescent="0.2">
      <c r="A24" s="454"/>
      <c r="B24" s="115" t="s">
        <v>482</v>
      </c>
      <c r="C24" s="76" t="s">
        <v>483</v>
      </c>
      <c r="D24" s="76" t="s">
        <v>770</v>
      </c>
      <c r="E24" s="76" t="s">
        <v>770</v>
      </c>
      <c r="F24" s="76" t="s">
        <v>770</v>
      </c>
      <c r="G24" s="76" t="s">
        <v>770</v>
      </c>
      <c r="H24" s="76" t="s">
        <v>770</v>
      </c>
      <c r="I24" s="76" t="s">
        <v>770</v>
      </c>
      <c r="J24" s="76" t="s">
        <v>770</v>
      </c>
    </row>
    <row r="25" spans="1:13" ht="93" customHeight="1" x14ac:dyDescent="0.2">
      <c r="A25" s="454"/>
      <c r="B25" s="115" t="s">
        <v>484</v>
      </c>
      <c r="C25" s="76" t="s">
        <v>553</v>
      </c>
      <c r="D25" s="76" t="s">
        <v>316</v>
      </c>
      <c r="E25" s="76" t="s">
        <v>553</v>
      </c>
      <c r="F25" s="76" t="s">
        <v>553</v>
      </c>
      <c r="G25" s="76" t="s">
        <v>553</v>
      </c>
      <c r="H25" s="76" t="s">
        <v>553</v>
      </c>
      <c r="I25" s="76" t="s">
        <v>553</v>
      </c>
      <c r="J25" s="76" t="s">
        <v>553</v>
      </c>
    </row>
    <row r="26" spans="1:13" ht="54" customHeight="1" x14ac:dyDescent="0.2">
      <c r="A26" s="454"/>
      <c r="B26" s="340" t="s">
        <v>485</v>
      </c>
      <c r="C26" s="341"/>
      <c r="D26" s="341"/>
      <c r="E26" s="341"/>
      <c r="F26" s="341"/>
      <c r="G26" s="341"/>
      <c r="H26" s="341"/>
      <c r="I26" s="341"/>
      <c r="J26" s="342"/>
    </row>
    <row r="27" spans="1:13" ht="144" customHeight="1" x14ac:dyDescent="0.2">
      <c r="A27" s="454"/>
      <c r="B27" s="115" t="s">
        <v>486</v>
      </c>
      <c r="C27" s="81">
        <v>66.5</v>
      </c>
      <c r="D27" s="81">
        <v>69.5</v>
      </c>
      <c r="E27" s="81">
        <v>73</v>
      </c>
      <c r="F27" s="81">
        <v>76</v>
      </c>
      <c r="G27" s="81">
        <v>78</v>
      </c>
      <c r="H27" s="81">
        <v>79</v>
      </c>
      <c r="I27" s="81">
        <v>80</v>
      </c>
      <c r="J27" s="81">
        <v>81</v>
      </c>
    </row>
    <row r="28" spans="1:13" ht="181.5" x14ac:dyDescent="0.2">
      <c r="A28" s="454"/>
      <c r="B28" s="115" t="s">
        <v>487</v>
      </c>
      <c r="C28" s="81">
        <v>19</v>
      </c>
      <c r="D28" s="81">
        <v>26</v>
      </c>
      <c r="E28" s="81">
        <v>31</v>
      </c>
      <c r="F28" s="81">
        <v>37</v>
      </c>
      <c r="G28" s="81">
        <v>46</v>
      </c>
      <c r="H28" s="81">
        <v>47</v>
      </c>
      <c r="I28" s="81">
        <v>48</v>
      </c>
      <c r="J28" s="81">
        <v>49</v>
      </c>
    </row>
    <row r="29" spans="1:13" ht="181.5" x14ac:dyDescent="0.2">
      <c r="A29" s="454"/>
      <c r="B29" s="115" t="s">
        <v>488</v>
      </c>
      <c r="C29" s="81">
        <v>6</v>
      </c>
      <c r="D29" s="81">
        <v>9</v>
      </c>
      <c r="E29" s="81">
        <v>13</v>
      </c>
      <c r="F29" s="81">
        <v>16</v>
      </c>
      <c r="G29" s="81">
        <v>19</v>
      </c>
      <c r="H29" s="81">
        <v>20</v>
      </c>
      <c r="I29" s="81">
        <v>21</v>
      </c>
      <c r="J29" s="81">
        <v>22</v>
      </c>
    </row>
    <row r="30" spans="1:13" ht="66" x14ac:dyDescent="0.2">
      <c r="A30" s="454"/>
      <c r="B30" s="115" t="s">
        <v>489</v>
      </c>
      <c r="C30" s="81">
        <v>4</v>
      </c>
      <c r="D30" s="81">
        <v>4</v>
      </c>
      <c r="E30" s="81">
        <v>4</v>
      </c>
      <c r="F30" s="81">
        <v>4</v>
      </c>
      <c r="G30" s="81">
        <v>4</v>
      </c>
      <c r="H30" s="81">
        <v>4</v>
      </c>
      <c r="I30" s="81">
        <v>4</v>
      </c>
      <c r="J30" s="81">
        <v>4</v>
      </c>
    </row>
    <row r="31" spans="1:13" ht="29.25" customHeight="1" x14ac:dyDescent="0.2">
      <c r="A31" s="454"/>
      <c r="B31" s="340" t="s">
        <v>490</v>
      </c>
      <c r="C31" s="341"/>
      <c r="D31" s="341"/>
      <c r="E31" s="341"/>
      <c r="F31" s="341"/>
      <c r="G31" s="341"/>
      <c r="H31" s="341"/>
      <c r="I31" s="341"/>
      <c r="J31" s="342"/>
    </row>
    <row r="32" spans="1:13" ht="82.5" x14ac:dyDescent="0.2">
      <c r="A32" s="454"/>
      <c r="B32" s="115" t="s">
        <v>554</v>
      </c>
      <c r="C32" s="81">
        <v>1500</v>
      </c>
      <c r="D32" s="81">
        <v>1500</v>
      </c>
      <c r="E32" s="81">
        <v>1500</v>
      </c>
      <c r="F32" s="81">
        <v>1500</v>
      </c>
      <c r="G32" s="81">
        <v>1500</v>
      </c>
      <c r="H32" s="81">
        <v>1500</v>
      </c>
      <c r="I32" s="81">
        <v>1500</v>
      </c>
      <c r="J32" s="81">
        <v>1500</v>
      </c>
    </row>
    <row r="33" spans="1:10" ht="42.75" customHeight="1" x14ac:dyDescent="0.2">
      <c r="A33" s="120" t="s">
        <v>170</v>
      </c>
      <c r="B33" s="340" t="s">
        <v>302</v>
      </c>
      <c r="C33" s="341"/>
      <c r="D33" s="341"/>
      <c r="E33" s="341"/>
      <c r="F33" s="341"/>
      <c r="G33" s="341"/>
      <c r="H33" s="341"/>
      <c r="I33" s="341"/>
      <c r="J33" s="342"/>
    </row>
    <row r="34" spans="1:10" ht="48.75" customHeight="1" x14ac:dyDescent="0.2">
      <c r="A34" s="452" t="s">
        <v>171</v>
      </c>
      <c r="B34" s="81" t="s">
        <v>154</v>
      </c>
      <c r="C34" s="80" t="s">
        <v>155</v>
      </c>
      <c r="D34" s="81" t="s">
        <v>353</v>
      </c>
      <c r="E34" s="81" t="s">
        <v>354</v>
      </c>
      <c r="F34" s="81" t="s">
        <v>367</v>
      </c>
      <c r="G34" s="81" t="s">
        <v>368</v>
      </c>
      <c r="H34" s="81" t="s">
        <v>357</v>
      </c>
      <c r="I34" s="81" t="s">
        <v>309</v>
      </c>
      <c r="J34" s="81" t="s">
        <v>310</v>
      </c>
    </row>
    <row r="35" spans="1:10" ht="33" x14ac:dyDescent="0.2">
      <c r="A35" s="452"/>
      <c r="B35" s="115" t="s">
        <v>156</v>
      </c>
      <c r="C35" s="79">
        <f>'пп 2'!E173</f>
        <v>17489.7</v>
      </c>
      <c r="D35" s="173">
        <f>'пп 2'!E174</f>
        <v>17489.7</v>
      </c>
      <c r="E35" s="121">
        <f>'пп 2'!E175</f>
        <v>0</v>
      </c>
      <c r="F35" s="173">
        <f>'пп 2'!E176</f>
        <v>0</v>
      </c>
      <c r="G35" s="173">
        <f>'пп 2'!E177</f>
        <v>0</v>
      </c>
      <c r="H35" s="173">
        <f>'пп 2'!E178</f>
        <v>0</v>
      </c>
      <c r="I35" s="94">
        <f>'пп 2'!E179</f>
        <v>0</v>
      </c>
      <c r="J35" s="94">
        <f>'пп 2'!E180</f>
        <v>0</v>
      </c>
    </row>
    <row r="36" spans="1:10" ht="45.75" customHeight="1" x14ac:dyDescent="0.2">
      <c r="A36" s="452"/>
      <c r="B36" s="115" t="s">
        <v>157</v>
      </c>
      <c r="C36" s="79">
        <f>'пп 2'!F173</f>
        <v>69667.3</v>
      </c>
      <c r="D36" s="173">
        <f>'пп 2'!F174</f>
        <v>11832.1</v>
      </c>
      <c r="E36" s="121">
        <f>'пп 2'!F175</f>
        <v>9639.2000000000007</v>
      </c>
      <c r="F36" s="173">
        <f>'пп 2'!F176</f>
        <v>9639.2000000000007</v>
      </c>
      <c r="G36" s="173">
        <f>'пп 2'!F177</f>
        <v>9639.2000000000007</v>
      </c>
      <c r="H36" s="173">
        <f>'пп 2'!F178</f>
        <v>9639.2000000000007</v>
      </c>
      <c r="I36" s="94">
        <f>'пп 2'!F179</f>
        <v>9639.2000000000007</v>
      </c>
      <c r="J36" s="94">
        <f>'пп 2'!F180</f>
        <v>9639.2000000000007</v>
      </c>
    </row>
    <row r="37" spans="1:10" ht="44.25" customHeight="1" x14ac:dyDescent="0.2">
      <c r="A37" s="452"/>
      <c r="B37" s="115" t="s">
        <v>158</v>
      </c>
      <c r="C37" s="79">
        <f>'пп 2'!G173</f>
        <v>68742.8</v>
      </c>
      <c r="D37" s="173">
        <f>'пп 2'!G174</f>
        <v>14989.7</v>
      </c>
      <c r="E37" s="173">
        <f>'пп 2'!G175</f>
        <v>9051.7999999999993</v>
      </c>
      <c r="F37" s="173">
        <f>'пп 2'!G176</f>
        <v>8838.9</v>
      </c>
      <c r="G37" s="173">
        <f>'пп 2'!G177</f>
        <v>8965.6</v>
      </c>
      <c r="H37" s="173">
        <f>'пп 2'!G178</f>
        <v>8965.6</v>
      </c>
      <c r="I37" s="94">
        <f>'пп 2'!G179</f>
        <v>8965.6</v>
      </c>
      <c r="J37" s="94">
        <f>'пп 2'!G180</f>
        <v>8965.6</v>
      </c>
    </row>
    <row r="38" spans="1:10" ht="46.5" customHeight="1" x14ac:dyDescent="0.2">
      <c r="A38" s="452"/>
      <c r="B38" s="115" t="s">
        <v>159</v>
      </c>
      <c r="C38" s="79">
        <f t="shared" ref="C38:C39" si="0">SUM(D38:J38)</f>
        <v>668.7</v>
      </c>
      <c r="D38" s="173">
        <f>'пп 2'!H174</f>
        <v>668.7</v>
      </c>
      <c r="E38" s="173">
        <f>'пп 2'!H175</f>
        <v>0</v>
      </c>
      <c r="F38" s="173">
        <f>'пп 2'!H176</f>
        <v>0</v>
      </c>
      <c r="G38" s="173">
        <f>'пп 2'!H177</f>
        <v>0</v>
      </c>
      <c r="H38" s="173">
        <f>'пп 2'!H178</f>
        <v>0</v>
      </c>
      <c r="I38" s="94">
        <f>'пп 2'!H179</f>
        <v>0</v>
      </c>
      <c r="J38" s="94">
        <f>'пп 2'!H180</f>
        <v>0</v>
      </c>
    </row>
    <row r="39" spans="1:10" ht="57" customHeight="1" x14ac:dyDescent="0.2">
      <c r="A39" s="452"/>
      <c r="B39" s="115" t="s">
        <v>160</v>
      </c>
      <c r="C39" s="79">
        <f t="shared" si="0"/>
        <v>500</v>
      </c>
      <c r="D39" s="173">
        <f>'пп 2'!I174</f>
        <v>500</v>
      </c>
      <c r="E39" s="173">
        <f>'пп 2'!I175</f>
        <v>0</v>
      </c>
      <c r="F39" s="173">
        <f>'пп 2'!I176</f>
        <v>0</v>
      </c>
      <c r="G39" s="173">
        <f>'пп 2'!I177</f>
        <v>0</v>
      </c>
      <c r="H39" s="173">
        <f>'пп 2'!I178</f>
        <v>0</v>
      </c>
      <c r="I39" s="94">
        <f>'пп 2'!I179</f>
        <v>0</v>
      </c>
      <c r="J39" s="94">
        <f>'пп 2'!I180</f>
        <v>0</v>
      </c>
    </row>
    <row r="40" spans="1:10" s="24" customFormat="1" ht="24.75" customHeight="1" x14ac:dyDescent="0.2">
      <c r="A40" s="452"/>
      <c r="B40" s="122" t="s">
        <v>161</v>
      </c>
      <c r="C40" s="79">
        <f>SUM(D40:J40)</f>
        <v>157068.5</v>
      </c>
      <c r="D40" s="79">
        <f>SUM(D35:D39)</f>
        <v>45480.2</v>
      </c>
      <c r="E40" s="79">
        <f t="shared" ref="E40:J40" si="1">SUM(E35:E39)</f>
        <v>18691</v>
      </c>
      <c r="F40" s="79">
        <f>SUM(F35:F39)</f>
        <v>18478.099999999999</v>
      </c>
      <c r="G40" s="79">
        <f t="shared" si="1"/>
        <v>18604.800000000003</v>
      </c>
      <c r="H40" s="79">
        <f t="shared" si="1"/>
        <v>18604.800000000003</v>
      </c>
      <c r="I40" s="79">
        <f t="shared" si="1"/>
        <v>18604.800000000003</v>
      </c>
      <c r="J40" s="79">
        <f t="shared" si="1"/>
        <v>18604.800000000003</v>
      </c>
    </row>
    <row r="41" spans="1:10" s="176" customFormat="1" ht="49.5" customHeight="1" x14ac:dyDescent="0.25">
      <c r="A41" s="175"/>
    </row>
    <row r="42" spans="1:10" x14ac:dyDescent="0.2">
      <c r="A42" s="25"/>
      <c r="B42" s="26"/>
      <c r="C42" s="26"/>
      <c r="D42" s="26"/>
      <c r="E42" s="26"/>
      <c r="F42" s="26"/>
      <c r="G42" s="26"/>
      <c r="H42" s="26"/>
      <c r="I42" s="26"/>
      <c r="J42" s="26"/>
    </row>
  </sheetData>
  <mergeCells count="18">
    <mergeCell ref="A9:A11"/>
    <mergeCell ref="B8:J8"/>
    <mergeCell ref="B7:J7"/>
    <mergeCell ref="A1:J3"/>
    <mergeCell ref="B6:J6"/>
    <mergeCell ref="B5:J5"/>
    <mergeCell ref="B33:J33"/>
    <mergeCell ref="A34:A40"/>
    <mergeCell ref="A12:A17"/>
    <mergeCell ref="B12:J12"/>
    <mergeCell ref="B14:J14"/>
    <mergeCell ref="B15:J17"/>
    <mergeCell ref="B31:J31"/>
    <mergeCell ref="B22:J22"/>
    <mergeCell ref="A18:A32"/>
    <mergeCell ref="B19:J19"/>
    <mergeCell ref="B26:J26"/>
    <mergeCell ref="B13:J13"/>
  </mergeCells>
  <pageMargins left="0.70866141732283472" right="0.70866141732283472" top="0.55118110236220474" bottom="0.74803149606299213" header="0.31496062992125984" footer="0.31496062992125984"/>
  <pageSetup paperSize="9" scale="38" firstPageNumber="34" fitToHeight="0" orientation="portrait" useFirstPageNumber="1" r:id="rId1"/>
  <headerFooter>
    <oddHeader>&amp;C&amp;12&amp;P</oddHeader>
  </headerFooter>
  <colBreaks count="1" manualBreakCount="1">
    <brk id="10" max="1048575" man="1"/>
  </colBreaks>
  <ignoredErrors>
    <ignoredError sqref="E35:E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2"/>
  <sheetViews>
    <sheetView view="pageLayout" zoomScale="70" zoomScaleNormal="100" zoomScalePageLayoutView="70" workbookViewId="0">
      <selection activeCell="G8" sqref="G8"/>
    </sheetView>
  </sheetViews>
  <sheetFormatPr defaultRowHeight="15" x14ac:dyDescent="0.25"/>
  <cols>
    <col min="1" max="1" width="7" style="30" customWidth="1"/>
    <col min="2" max="2" width="23.42578125" style="30" customWidth="1"/>
    <col min="3" max="4" width="9.140625" style="30"/>
    <col min="5" max="5" width="13.140625" style="30" customWidth="1"/>
    <col min="6" max="6" width="35.140625" style="30" customWidth="1"/>
    <col min="7" max="7" width="18.7109375" style="30" customWidth="1"/>
    <col min="8" max="8" width="33.7109375" style="30" customWidth="1"/>
    <col min="9" max="16384" width="9.140625" style="30"/>
  </cols>
  <sheetData>
    <row r="1" spans="1:8" x14ac:dyDescent="0.25">
      <c r="A1" s="412" t="s">
        <v>491</v>
      </c>
      <c r="B1" s="412"/>
      <c r="C1" s="412"/>
      <c r="D1" s="412"/>
      <c r="E1" s="412"/>
      <c r="F1" s="412"/>
      <c r="G1" s="412"/>
      <c r="H1" s="412"/>
    </row>
    <row r="2" spans="1:8" ht="39" customHeight="1" x14ac:dyDescent="0.25">
      <c r="A2" s="412"/>
      <c r="B2" s="412"/>
      <c r="C2" s="412"/>
      <c r="D2" s="412"/>
      <c r="E2" s="412"/>
      <c r="F2" s="412"/>
      <c r="G2" s="412"/>
      <c r="H2" s="412"/>
    </row>
    <row r="3" spans="1:8" ht="18" thickBot="1" x14ac:dyDescent="0.35">
      <c r="A3" s="123"/>
      <c r="B3" s="123"/>
      <c r="C3" s="123"/>
      <c r="D3" s="123"/>
      <c r="E3" s="123"/>
      <c r="F3" s="123"/>
      <c r="G3" s="123"/>
      <c r="H3" s="123"/>
    </row>
    <row r="4" spans="1:8" ht="104.25" customHeight="1" x14ac:dyDescent="0.25">
      <c r="A4" s="124" t="s">
        <v>492</v>
      </c>
      <c r="B4" s="124" t="s">
        <v>223</v>
      </c>
      <c r="C4" s="124" t="s">
        <v>224</v>
      </c>
      <c r="D4" s="124" t="s">
        <v>225</v>
      </c>
      <c r="E4" s="124" t="s">
        <v>226</v>
      </c>
      <c r="F4" s="124" t="s">
        <v>227</v>
      </c>
      <c r="G4" s="124" t="s">
        <v>228</v>
      </c>
      <c r="H4" s="124" t="s">
        <v>229</v>
      </c>
    </row>
    <row r="5" spans="1:8" ht="32.25" customHeight="1" thickBot="1" x14ac:dyDescent="0.3">
      <c r="A5" s="125">
        <v>1</v>
      </c>
      <c r="B5" s="126">
        <v>2</v>
      </c>
      <c r="C5" s="126">
        <v>3</v>
      </c>
      <c r="D5" s="126">
        <v>4</v>
      </c>
      <c r="E5" s="126">
        <v>5</v>
      </c>
      <c r="F5" s="126">
        <v>6</v>
      </c>
      <c r="G5" s="126">
        <v>7</v>
      </c>
      <c r="H5" s="126">
        <v>8</v>
      </c>
    </row>
    <row r="6" spans="1:8" ht="34.5" customHeight="1" x14ac:dyDescent="0.25">
      <c r="A6" s="475" t="s">
        <v>605</v>
      </c>
      <c r="B6" s="476"/>
      <c r="C6" s="476"/>
      <c r="D6" s="476"/>
      <c r="E6" s="476"/>
      <c r="F6" s="476"/>
      <c r="G6" s="476"/>
      <c r="H6" s="477"/>
    </row>
    <row r="7" spans="1:8" ht="319.5" customHeight="1" x14ac:dyDescent="0.25">
      <c r="A7" s="81">
        <v>1</v>
      </c>
      <c r="B7" s="81" t="s">
        <v>555</v>
      </c>
      <c r="C7" s="81" t="s">
        <v>231</v>
      </c>
      <c r="D7" s="81" t="s">
        <v>232</v>
      </c>
      <c r="E7" s="127" t="s">
        <v>233</v>
      </c>
      <c r="F7" s="81" t="s">
        <v>556</v>
      </c>
      <c r="G7" s="127" t="s">
        <v>495</v>
      </c>
      <c r="H7" s="81" t="s">
        <v>204</v>
      </c>
    </row>
    <row r="8" spans="1:8" ht="375" customHeight="1" x14ac:dyDescent="0.25">
      <c r="A8" s="81">
        <v>2</v>
      </c>
      <c r="B8" s="81" t="s">
        <v>761</v>
      </c>
      <c r="C8" s="81" t="s">
        <v>231</v>
      </c>
      <c r="D8" s="81" t="s">
        <v>232</v>
      </c>
      <c r="E8" s="127" t="s">
        <v>233</v>
      </c>
      <c r="F8" s="81" t="s">
        <v>557</v>
      </c>
      <c r="G8" s="127" t="s">
        <v>197</v>
      </c>
      <c r="H8" s="81" t="s">
        <v>204</v>
      </c>
    </row>
    <row r="9" spans="1:8" ht="57.75" customHeight="1" x14ac:dyDescent="0.25">
      <c r="A9" s="472" t="s">
        <v>493</v>
      </c>
      <c r="B9" s="473"/>
      <c r="C9" s="473"/>
      <c r="D9" s="473"/>
      <c r="E9" s="473"/>
      <c r="F9" s="473"/>
      <c r="G9" s="473"/>
      <c r="H9" s="474"/>
    </row>
    <row r="10" spans="1:8" ht="178.5" customHeight="1" x14ac:dyDescent="0.25">
      <c r="A10" s="127">
        <v>1</v>
      </c>
      <c r="B10" s="128" t="s">
        <v>494</v>
      </c>
      <c r="C10" s="127" t="s">
        <v>258</v>
      </c>
      <c r="D10" s="127" t="s">
        <v>232</v>
      </c>
      <c r="E10" s="127" t="s">
        <v>233</v>
      </c>
      <c r="F10" s="127" t="s">
        <v>558</v>
      </c>
      <c r="G10" s="127" t="s">
        <v>495</v>
      </c>
      <c r="H10" s="127" t="s">
        <v>496</v>
      </c>
    </row>
    <row r="11" spans="1:8" ht="336" customHeight="1" thickBot="1" x14ac:dyDescent="0.3">
      <c r="A11" s="81">
        <v>2</v>
      </c>
      <c r="B11" s="115" t="s">
        <v>497</v>
      </c>
      <c r="C11" s="81" t="s">
        <v>258</v>
      </c>
      <c r="D11" s="81" t="s">
        <v>232</v>
      </c>
      <c r="E11" s="115" t="s">
        <v>233</v>
      </c>
      <c r="F11" s="127" t="s">
        <v>498</v>
      </c>
      <c r="G11" s="115" t="s">
        <v>234</v>
      </c>
      <c r="H11" s="127" t="s">
        <v>499</v>
      </c>
    </row>
    <row r="12" spans="1:8" ht="33.75" customHeight="1" x14ac:dyDescent="0.25">
      <c r="A12" s="478" t="s">
        <v>500</v>
      </c>
      <c r="B12" s="479"/>
      <c r="C12" s="479"/>
      <c r="D12" s="479"/>
      <c r="E12" s="479"/>
      <c r="F12" s="479"/>
      <c r="G12" s="479"/>
      <c r="H12" s="480"/>
    </row>
    <row r="13" spans="1:8" ht="247.5" x14ac:dyDescent="0.25">
      <c r="A13" s="81">
        <v>1</v>
      </c>
      <c r="B13" s="115" t="s">
        <v>552</v>
      </c>
      <c r="C13" s="81" t="s">
        <v>559</v>
      </c>
      <c r="D13" s="81" t="s">
        <v>232</v>
      </c>
      <c r="E13" s="115" t="s">
        <v>233</v>
      </c>
      <c r="F13" s="81" t="s">
        <v>560</v>
      </c>
      <c r="G13" s="115" t="s">
        <v>234</v>
      </c>
      <c r="H13" s="81" t="s">
        <v>204</v>
      </c>
    </row>
    <row r="14" spans="1:8" ht="148.5" x14ac:dyDescent="0.25">
      <c r="A14" s="127">
        <v>2</v>
      </c>
      <c r="B14" s="120" t="s">
        <v>501</v>
      </c>
      <c r="C14" s="81" t="s">
        <v>245</v>
      </c>
      <c r="D14" s="81" t="s">
        <v>232</v>
      </c>
      <c r="E14" s="115" t="s">
        <v>233</v>
      </c>
      <c r="F14" s="81" t="s">
        <v>502</v>
      </c>
      <c r="G14" s="115" t="s">
        <v>234</v>
      </c>
      <c r="H14" s="81" t="s">
        <v>204</v>
      </c>
    </row>
    <row r="15" spans="1:8" ht="178.5" customHeight="1" x14ac:dyDescent="0.25">
      <c r="A15" s="81">
        <v>3</v>
      </c>
      <c r="B15" s="120" t="s">
        <v>484</v>
      </c>
      <c r="C15" s="81" t="s">
        <v>245</v>
      </c>
      <c r="D15" s="81" t="s">
        <v>232</v>
      </c>
      <c r="E15" s="115" t="s">
        <v>233</v>
      </c>
      <c r="F15" s="81" t="s">
        <v>561</v>
      </c>
      <c r="G15" s="115" t="s">
        <v>234</v>
      </c>
      <c r="H15" s="81" t="s">
        <v>562</v>
      </c>
    </row>
    <row r="16" spans="1:8" ht="30" customHeight="1" x14ac:dyDescent="0.25">
      <c r="A16" s="470" t="s">
        <v>563</v>
      </c>
      <c r="B16" s="460"/>
      <c r="C16" s="460"/>
      <c r="D16" s="460"/>
      <c r="E16" s="460"/>
      <c r="F16" s="460"/>
      <c r="G16" s="460"/>
      <c r="H16" s="471"/>
    </row>
    <row r="17" spans="1:8" ht="313.5" x14ac:dyDescent="0.25">
      <c r="A17" s="120">
        <v>1</v>
      </c>
      <c r="B17" s="115" t="s">
        <v>564</v>
      </c>
      <c r="C17" s="81" t="s">
        <v>231</v>
      </c>
      <c r="D17" s="81" t="s">
        <v>232</v>
      </c>
      <c r="E17" s="115" t="s">
        <v>233</v>
      </c>
      <c r="F17" s="120" t="s">
        <v>565</v>
      </c>
      <c r="G17" s="115" t="s">
        <v>234</v>
      </c>
      <c r="H17" s="120" t="s">
        <v>204</v>
      </c>
    </row>
    <row r="18" spans="1:8" ht="396" x14ac:dyDescent="0.25">
      <c r="A18" s="120">
        <v>2</v>
      </c>
      <c r="B18" s="116" t="s">
        <v>566</v>
      </c>
      <c r="C18" s="81" t="s">
        <v>231</v>
      </c>
      <c r="D18" s="81" t="s">
        <v>232</v>
      </c>
      <c r="E18" s="115" t="s">
        <v>233</v>
      </c>
      <c r="F18" s="120" t="s">
        <v>567</v>
      </c>
      <c r="G18" s="115" t="s">
        <v>234</v>
      </c>
      <c r="H18" s="120" t="s">
        <v>204</v>
      </c>
    </row>
    <row r="19" spans="1:8" ht="396" x14ac:dyDescent="0.25">
      <c r="A19" s="120">
        <v>3</v>
      </c>
      <c r="B19" s="116" t="s">
        <v>568</v>
      </c>
      <c r="C19" s="81" t="s">
        <v>231</v>
      </c>
      <c r="D19" s="81" t="s">
        <v>232</v>
      </c>
      <c r="E19" s="115" t="s">
        <v>233</v>
      </c>
      <c r="F19" s="120" t="s">
        <v>569</v>
      </c>
      <c r="G19" s="115" t="s">
        <v>234</v>
      </c>
      <c r="H19" s="120" t="s">
        <v>204</v>
      </c>
    </row>
    <row r="20" spans="1:8" ht="247.5" x14ac:dyDescent="0.25">
      <c r="A20" s="120">
        <v>4</v>
      </c>
      <c r="B20" s="115" t="s">
        <v>489</v>
      </c>
      <c r="C20" s="81" t="s">
        <v>245</v>
      </c>
      <c r="D20" s="81" t="s">
        <v>232</v>
      </c>
      <c r="E20" s="115" t="s">
        <v>233</v>
      </c>
      <c r="F20" s="120" t="s">
        <v>615</v>
      </c>
      <c r="G20" s="115" t="s">
        <v>234</v>
      </c>
      <c r="H20" s="120" t="s">
        <v>204</v>
      </c>
    </row>
    <row r="21" spans="1:8" ht="42" customHeight="1" x14ac:dyDescent="0.25">
      <c r="A21" s="472" t="s">
        <v>570</v>
      </c>
      <c r="B21" s="473"/>
      <c r="C21" s="473"/>
      <c r="D21" s="473"/>
      <c r="E21" s="473"/>
      <c r="F21" s="473"/>
      <c r="G21" s="473"/>
      <c r="H21" s="474"/>
    </row>
    <row r="22" spans="1:8" ht="162.75" customHeight="1" x14ac:dyDescent="0.25">
      <c r="A22" s="81">
        <v>1</v>
      </c>
      <c r="B22" s="120" t="s">
        <v>571</v>
      </c>
      <c r="C22" s="115" t="s">
        <v>258</v>
      </c>
      <c r="D22" s="81" t="s">
        <v>232</v>
      </c>
      <c r="E22" s="115" t="s">
        <v>233</v>
      </c>
      <c r="F22" s="115" t="s">
        <v>572</v>
      </c>
      <c r="G22" s="115" t="s">
        <v>234</v>
      </c>
      <c r="H22" s="120" t="s">
        <v>204</v>
      </c>
    </row>
  </sheetData>
  <mergeCells count="6">
    <mergeCell ref="A16:H16"/>
    <mergeCell ref="A21:H21"/>
    <mergeCell ref="A1:H2"/>
    <mergeCell ref="A6:H6"/>
    <mergeCell ref="A9:H9"/>
    <mergeCell ref="A12:H12"/>
  </mergeCells>
  <pageMargins left="0.70866141732283472" right="0.70866141732283472" top="0.74803149606299213" bottom="0.74803149606299213" header="0.31496062992125984" footer="0.31496062992125984"/>
  <pageSetup paperSize="9" scale="58" firstPageNumber="36" fitToHeight="0" orientation="portrait" useFirstPageNumber="1" horizontalDpi="300" verticalDpi="300" r:id="rId1"/>
  <headerFooter>
    <oddHeader>&amp;C&amp;12&amp;P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83"/>
  <sheetViews>
    <sheetView view="pageLayout" topLeftCell="A169" zoomScaleNormal="100" zoomScaleSheetLayoutView="120" workbookViewId="0">
      <selection activeCell="A115" sqref="A115:L115"/>
    </sheetView>
  </sheetViews>
  <sheetFormatPr defaultRowHeight="29.25" customHeight="1" x14ac:dyDescent="0.25"/>
  <cols>
    <col min="1" max="1" width="8.85546875" style="18" customWidth="1"/>
    <col min="2" max="2" width="21.140625" style="62" customWidth="1"/>
    <col min="3" max="3" width="8.7109375" style="5" customWidth="1"/>
    <col min="4" max="4" width="12.85546875" style="4" customWidth="1"/>
    <col min="5" max="5" width="10.85546875" style="4" customWidth="1"/>
    <col min="6" max="6" width="11" style="4" customWidth="1"/>
    <col min="7" max="7" width="10.7109375" style="4" customWidth="1"/>
    <col min="8" max="8" width="9.7109375" style="4" customWidth="1"/>
    <col min="9" max="9" width="11.5703125" style="4" customWidth="1"/>
    <col min="10" max="10" width="26.5703125" style="5" customWidth="1"/>
    <col min="11" max="11" width="18" style="5" customWidth="1"/>
    <col min="12" max="12" width="9" style="5" customWidth="1"/>
    <col min="13" max="13" width="0.140625" style="5" customWidth="1"/>
    <col min="14" max="16384" width="9.140625" style="5"/>
  </cols>
  <sheetData>
    <row r="1" spans="1:12" ht="29.25" customHeight="1" x14ac:dyDescent="0.25">
      <c r="A1" s="449" t="s">
        <v>503</v>
      </c>
      <c r="B1" s="502"/>
      <c r="C1" s="502"/>
      <c r="D1" s="502"/>
      <c r="E1" s="502"/>
      <c r="F1" s="502"/>
      <c r="G1" s="502"/>
      <c r="H1" s="502"/>
      <c r="I1" s="502"/>
      <c r="J1" s="502"/>
      <c r="K1" s="502"/>
      <c r="L1" s="502"/>
    </row>
    <row r="2" spans="1:12" ht="29.25" customHeight="1" x14ac:dyDescent="0.25">
      <c r="A2" s="502"/>
      <c r="B2" s="502"/>
      <c r="C2" s="502"/>
      <c r="D2" s="502"/>
      <c r="E2" s="502"/>
      <c r="F2" s="502"/>
      <c r="G2" s="502"/>
      <c r="H2" s="502"/>
      <c r="I2" s="502"/>
      <c r="J2" s="502"/>
      <c r="K2" s="502"/>
      <c r="L2" s="502"/>
    </row>
    <row r="3" spans="1:12" ht="29.25" customHeight="1" x14ac:dyDescent="0.25">
      <c r="A3" s="502"/>
      <c r="B3" s="502"/>
      <c r="C3" s="502"/>
      <c r="D3" s="502"/>
      <c r="E3" s="502"/>
      <c r="F3" s="502"/>
      <c r="G3" s="502"/>
      <c r="H3" s="502"/>
      <c r="I3" s="502"/>
      <c r="J3" s="502"/>
      <c r="K3" s="502"/>
      <c r="L3" s="502"/>
    </row>
    <row r="4" spans="1:12" ht="29.25" customHeight="1" x14ac:dyDescent="0.25">
      <c r="B4" s="5"/>
    </row>
    <row r="5" spans="1:12" ht="29.25" customHeight="1" x14ac:dyDescent="0.25">
      <c r="A5" s="484" t="s">
        <v>131</v>
      </c>
      <c r="B5" s="481" t="s">
        <v>72</v>
      </c>
      <c r="C5" s="481" t="s">
        <v>4</v>
      </c>
      <c r="D5" s="496" t="s">
        <v>5</v>
      </c>
      <c r="E5" s="245" t="s">
        <v>6</v>
      </c>
      <c r="F5" s="503"/>
      <c r="G5" s="503"/>
      <c r="H5" s="503"/>
      <c r="I5" s="246"/>
      <c r="J5" s="481" t="s">
        <v>110</v>
      </c>
      <c r="K5" s="504" t="s">
        <v>73</v>
      </c>
      <c r="L5" s="505"/>
    </row>
    <row r="6" spans="1:12" ht="102.75" customHeight="1" x14ac:dyDescent="0.25">
      <c r="A6" s="486"/>
      <c r="B6" s="241"/>
      <c r="C6" s="241"/>
      <c r="D6" s="497"/>
      <c r="E6" s="205" t="s">
        <v>7</v>
      </c>
      <c r="F6" s="205" t="s">
        <v>8</v>
      </c>
      <c r="G6" s="205" t="s">
        <v>111</v>
      </c>
      <c r="H6" s="205" t="s">
        <v>10</v>
      </c>
      <c r="I6" s="205" t="s">
        <v>11</v>
      </c>
      <c r="J6" s="241"/>
      <c r="K6" s="180" t="s">
        <v>74</v>
      </c>
      <c r="L6" s="180" t="s">
        <v>75</v>
      </c>
    </row>
    <row r="7" spans="1:12" s="60" customFormat="1" ht="29.25" customHeight="1" x14ac:dyDescent="0.25">
      <c r="A7" s="2">
        <v>1</v>
      </c>
      <c r="B7" s="2">
        <v>2</v>
      </c>
      <c r="C7" s="2">
        <v>3</v>
      </c>
      <c r="D7" s="2">
        <v>4</v>
      </c>
      <c r="E7" s="2">
        <v>5</v>
      </c>
      <c r="F7" s="2">
        <v>6</v>
      </c>
      <c r="G7" s="2">
        <v>7</v>
      </c>
      <c r="H7" s="2">
        <v>8</v>
      </c>
      <c r="I7" s="2">
        <v>9</v>
      </c>
      <c r="J7" s="2">
        <v>10</v>
      </c>
      <c r="K7" s="2">
        <v>11</v>
      </c>
      <c r="L7" s="2">
        <v>12</v>
      </c>
    </row>
    <row r="8" spans="1:12" ht="29.25" customHeight="1" x14ac:dyDescent="0.25">
      <c r="A8" s="223" t="s">
        <v>504</v>
      </c>
      <c r="B8" s="224"/>
      <c r="C8" s="224"/>
      <c r="D8" s="224"/>
      <c r="E8" s="224"/>
      <c r="F8" s="224"/>
      <c r="G8" s="224"/>
      <c r="H8" s="224"/>
      <c r="I8" s="224"/>
      <c r="J8" s="224"/>
      <c r="K8" s="224"/>
      <c r="L8" s="225"/>
    </row>
    <row r="9" spans="1:12" ht="29.25" customHeight="1" x14ac:dyDescent="0.25">
      <c r="A9" s="223" t="s">
        <v>50</v>
      </c>
      <c r="B9" s="224"/>
      <c r="C9" s="224"/>
      <c r="D9" s="224"/>
      <c r="E9" s="224"/>
      <c r="F9" s="224"/>
      <c r="G9" s="224"/>
      <c r="H9" s="224"/>
      <c r="I9" s="224"/>
      <c r="J9" s="224"/>
      <c r="K9" s="224"/>
      <c r="L9" s="225"/>
    </row>
    <row r="10" spans="1:12" ht="29.25" customHeight="1" x14ac:dyDescent="0.25">
      <c r="A10" s="506" t="s">
        <v>315</v>
      </c>
      <c r="B10" s="488" t="s">
        <v>112</v>
      </c>
      <c r="C10" s="67" t="s">
        <v>307</v>
      </c>
      <c r="D10" s="66">
        <f>SUM(D11:D17)</f>
        <v>58595.499999999993</v>
      </c>
      <c r="E10" s="66">
        <f t="shared" ref="E10:H10" si="0">SUM(E12:E17)</f>
        <v>0</v>
      </c>
      <c r="F10" s="66">
        <f t="shared" si="0"/>
        <v>0</v>
      </c>
      <c r="G10" s="66">
        <f>SUM(G11:G17)</f>
        <v>58095.499999999993</v>
      </c>
      <c r="H10" s="66">
        <f t="shared" si="0"/>
        <v>0</v>
      </c>
      <c r="I10" s="66">
        <f>SUM(I11:I17)</f>
        <v>500</v>
      </c>
      <c r="J10" s="481" t="s">
        <v>507</v>
      </c>
      <c r="K10" s="481" t="s">
        <v>573</v>
      </c>
      <c r="L10" s="65">
        <v>70000</v>
      </c>
    </row>
    <row r="11" spans="1:12" ht="29.25" customHeight="1" x14ac:dyDescent="0.25">
      <c r="A11" s="506"/>
      <c r="B11" s="489"/>
      <c r="C11" s="180" t="s">
        <v>66</v>
      </c>
      <c r="D11" s="205">
        <f t="shared" ref="D11:D17" si="1">SUM(E11:I11)</f>
        <v>13246.4</v>
      </c>
      <c r="E11" s="205">
        <f>E19+E27+E35+E43+E51+E59</f>
        <v>0</v>
      </c>
      <c r="F11" s="205">
        <f t="shared" ref="F11:G11" si="2">F19+F27+F35+F43+F51+F59</f>
        <v>0</v>
      </c>
      <c r="G11" s="205">
        <f t="shared" si="2"/>
        <v>12746.4</v>
      </c>
      <c r="H11" s="205">
        <f>H19+H27+H35+H43+H51+H59+H67</f>
        <v>0</v>
      </c>
      <c r="I11" s="213">
        <f>I19+I27+I35+I43+I51+I59+I67</f>
        <v>500</v>
      </c>
      <c r="J11" s="240"/>
      <c r="K11" s="240"/>
      <c r="L11" s="180">
        <v>10000</v>
      </c>
    </row>
    <row r="12" spans="1:12" ht="29.25" customHeight="1" x14ac:dyDescent="0.25">
      <c r="A12" s="506"/>
      <c r="B12" s="489"/>
      <c r="C12" s="180" t="s">
        <v>70</v>
      </c>
      <c r="D12" s="205">
        <f t="shared" si="1"/>
        <v>7637.2999999999993</v>
      </c>
      <c r="E12" s="205">
        <f t="shared" ref="E12:I16" si="3">E20+E28+E36+E44+E52+E60</f>
        <v>0</v>
      </c>
      <c r="F12" s="205">
        <f t="shared" si="3"/>
        <v>0</v>
      </c>
      <c r="G12" s="205">
        <f t="shared" si="3"/>
        <v>7637.2999999999993</v>
      </c>
      <c r="H12" s="205">
        <f t="shared" si="3"/>
        <v>0</v>
      </c>
      <c r="I12" s="205">
        <f t="shared" si="3"/>
        <v>0</v>
      </c>
      <c r="J12" s="240"/>
      <c r="K12" s="240"/>
      <c r="L12" s="180">
        <v>10000</v>
      </c>
    </row>
    <row r="13" spans="1:12" ht="29.25" customHeight="1" x14ac:dyDescent="0.25">
      <c r="A13" s="506"/>
      <c r="B13" s="489"/>
      <c r="C13" s="180" t="s">
        <v>297</v>
      </c>
      <c r="D13" s="205">
        <f>SUM(E13:I13)</f>
        <v>7451.4</v>
      </c>
      <c r="E13" s="205">
        <f t="shared" si="3"/>
        <v>0</v>
      </c>
      <c r="F13" s="205">
        <f t="shared" si="3"/>
        <v>0</v>
      </c>
      <c r="G13" s="205">
        <f t="shared" si="3"/>
        <v>7451.4</v>
      </c>
      <c r="H13" s="205">
        <f t="shared" si="3"/>
        <v>0</v>
      </c>
      <c r="I13" s="205">
        <f t="shared" si="3"/>
        <v>0</v>
      </c>
      <c r="J13" s="240"/>
      <c r="K13" s="240"/>
      <c r="L13" s="180">
        <v>10000</v>
      </c>
    </row>
    <row r="14" spans="1:12" ht="29.25" customHeight="1" x14ac:dyDescent="0.25">
      <c r="A14" s="506"/>
      <c r="B14" s="489"/>
      <c r="C14" s="180" t="s">
        <v>298</v>
      </c>
      <c r="D14" s="205">
        <f>SUM(E14:I14)</f>
        <v>7565.1</v>
      </c>
      <c r="E14" s="205">
        <f t="shared" si="3"/>
        <v>0</v>
      </c>
      <c r="F14" s="205">
        <f t="shared" si="3"/>
        <v>0</v>
      </c>
      <c r="G14" s="205">
        <f t="shared" si="3"/>
        <v>7565.1</v>
      </c>
      <c r="H14" s="205">
        <f t="shared" si="3"/>
        <v>0</v>
      </c>
      <c r="I14" s="205">
        <f t="shared" si="3"/>
        <v>0</v>
      </c>
      <c r="J14" s="240"/>
      <c r="K14" s="240"/>
      <c r="L14" s="180">
        <v>10000</v>
      </c>
    </row>
    <row r="15" spans="1:12" s="61" customFormat="1" ht="29.25" customHeight="1" x14ac:dyDescent="0.25">
      <c r="A15" s="506"/>
      <c r="B15" s="489"/>
      <c r="C15" s="180" t="s">
        <v>308</v>
      </c>
      <c r="D15" s="205">
        <f t="shared" si="1"/>
        <v>7565.1</v>
      </c>
      <c r="E15" s="205">
        <f t="shared" si="3"/>
        <v>0</v>
      </c>
      <c r="F15" s="205">
        <f t="shared" si="3"/>
        <v>0</v>
      </c>
      <c r="G15" s="205">
        <f t="shared" si="3"/>
        <v>7565.1</v>
      </c>
      <c r="H15" s="205">
        <f t="shared" si="3"/>
        <v>0</v>
      </c>
      <c r="I15" s="205">
        <f t="shared" si="3"/>
        <v>0</v>
      </c>
      <c r="J15" s="240"/>
      <c r="K15" s="240"/>
      <c r="L15" s="180">
        <v>10000</v>
      </c>
    </row>
    <row r="16" spans="1:12" ht="44.25" customHeight="1" x14ac:dyDescent="0.25">
      <c r="A16" s="506"/>
      <c r="B16" s="489"/>
      <c r="C16" s="180" t="s">
        <v>309</v>
      </c>
      <c r="D16" s="205">
        <f t="shared" si="1"/>
        <v>7565.1</v>
      </c>
      <c r="E16" s="205">
        <f t="shared" si="3"/>
        <v>0</v>
      </c>
      <c r="F16" s="205">
        <f t="shared" si="3"/>
        <v>0</v>
      </c>
      <c r="G16" s="205">
        <f t="shared" si="3"/>
        <v>7565.1</v>
      </c>
      <c r="H16" s="205">
        <f t="shared" si="3"/>
        <v>0</v>
      </c>
      <c r="I16" s="205">
        <f t="shared" si="3"/>
        <v>0</v>
      </c>
      <c r="J16" s="240"/>
      <c r="K16" s="240"/>
      <c r="L16" s="180">
        <v>10000</v>
      </c>
    </row>
    <row r="17" spans="1:12" ht="47.25" customHeight="1" x14ac:dyDescent="0.25">
      <c r="A17" s="506"/>
      <c r="B17" s="498"/>
      <c r="C17" s="180" t="s">
        <v>310</v>
      </c>
      <c r="D17" s="205">
        <f t="shared" si="1"/>
        <v>7565.1</v>
      </c>
      <c r="E17" s="205">
        <f>E25+E33+E41+E49+E57+E65</f>
        <v>0</v>
      </c>
      <c r="F17" s="205">
        <f>F25+F33+F41+F49+F57+F65</f>
        <v>0</v>
      </c>
      <c r="G17" s="205">
        <f>G25+G33+G41+G49+G57+G65</f>
        <v>7565.1</v>
      </c>
      <c r="H17" s="205">
        <f>H25+H33+H41+H49+H57+H65</f>
        <v>0</v>
      </c>
      <c r="I17" s="205">
        <f>I25+I33+I41+I49+I57+I65</f>
        <v>0</v>
      </c>
      <c r="J17" s="241"/>
      <c r="K17" s="241"/>
      <c r="L17" s="180">
        <v>10000</v>
      </c>
    </row>
    <row r="18" spans="1:12" s="61" customFormat="1" ht="29.25" customHeight="1" x14ac:dyDescent="0.25">
      <c r="A18" s="484" t="s">
        <v>113</v>
      </c>
      <c r="B18" s="481" t="s">
        <v>505</v>
      </c>
      <c r="C18" s="67" t="s">
        <v>307</v>
      </c>
      <c r="D18" s="29">
        <f>SUM(D19:D25)</f>
        <v>36882.299999999996</v>
      </c>
      <c r="E18" s="29">
        <f t="shared" ref="E18" si="4">SUM(E19:E25)</f>
        <v>0</v>
      </c>
      <c r="F18" s="29">
        <f t="shared" ref="F18" si="5">SUM(F19:F25)</f>
        <v>0</v>
      </c>
      <c r="G18" s="29">
        <f t="shared" ref="G18" si="6">SUM(G19:G25)</f>
        <v>36882.299999999996</v>
      </c>
      <c r="H18" s="29">
        <f t="shared" ref="H18" si="7">SUM(H19:H25)</f>
        <v>0</v>
      </c>
      <c r="I18" s="29">
        <f>SUM(I19:I25)</f>
        <v>0</v>
      </c>
      <c r="J18" s="481" t="s">
        <v>507</v>
      </c>
      <c r="K18" s="481" t="s">
        <v>479</v>
      </c>
      <c r="L18" s="67">
        <v>70000</v>
      </c>
    </row>
    <row r="19" spans="1:12" ht="29.25" customHeight="1" x14ac:dyDescent="0.25">
      <c r="A19" s="485"/>
      <c r="B19" s="240"/>
      <c r="C19" s="180" t="s">
        <v>66</v>
      </c>
      <c r="D19" s="205">
        <f>SUM(E19:I19)</f>
        <v>5184</v>
      </c>
      <c r="E19" s="205">
        <v>0</v>
      </c>
      <c r="F19" s="205">
        <v>0</v>
      </c>
      <c r="G19" s="205">
        <v>5184</v>
      </c>
      <c r="H19" s="205">
        <v>0</v>
      </c>
      <c r="I19" s="205">
        <v>0</v>
      </c>
      <c r="J19" s="240"/>
      <c r="K19" s="240"/>
      <c r="L19" s="180">
        <v>10000</v>
      </c>
    </row>
    <row r="20" spans="1:12" ht="29.25" customHeight="1" x14ac:dyDescent="0.25">
      <c r="A20" s="485"/>
      <c r="B20" s="240"/>
      <c r="C20" s="180" t="s">
        <v>70</v>
      </c>
      <c r="D20" s="205">
        <f>SUM(E20:I20)</f>
        <v>5409.9</v>
      </c>
      <c r="E20" s="205">
        <v>0</v>
      </c>
      <c r="F20" s="205">
        <v>0</v>
      </c>
      <c r="G20" s="205">
        <v>5409.9</v>
      </c>
      <c r="H20" s="205">
        <v>0</v>
      </c>
      <c r="I20" s="205">
        <v>0</v>
      </c>
      <c r="J20" s="240"/>
      <c r="K20" s="240"/>
      <c r="L20" s="180">
        <v>10000</v>
      </c>
    </row>
    <row r="21" spans="1:12" ht="29.25" customHeight="1" x14ac:dyDescent="0.25">
      <c r="A21" s="485"/>
      <c r="B21" s="240"/>
      <c r="C21" s="180" t="s">
        <v>297</v>
      </c>
      <c r="D21" s="205">
        <f t="shared" ref="D21:D25" si="8">SUM(E21:I21)</f>
        <v>5184</v>
      </c>
      <c r="E21" s="205">
        <v>0</v>
      </c>
      <c r="F21" s="205">
        <v>0</v>
      </c>
      <c r="G21" s="205">
        <v>5184</v>
      </c>
      <c r="H21" s="205">
        <v>0</v>
      </c>
      <c r="I21" s="205">
        <v>0</v>
      </c>
      <c r="J21" s="240"/>
      <c r="K21" s="240"/>
      <c r="L21" s="180">
        <v>10000</v>
      </c>
    </row>
    <row r="22" spans="1:12" ht="29.25" customHeight="1" x14ac:dyDescent="0.25">
      <c r="A22" s="485"/>
      <c r="B22" s="240"/>
      <c r="C22" s="180" t="s">
        <v>298</v>
      </c>
      <c r="D22" s="205">
        <f t="shared" si="8"/>
        <v>5276.1</v>
      </c>
      <c r="E22" s="205">
        <v>0</v>
      </c>
      <c r="F22" s="205">
        <v>0</v>
      </c>
      <c r="G22" s="205">
        <v>5276.1</v>
      </c>
      <c r="H22" s="205">
        <v>0</v>
      </c>
      <c r="I22" s="205">
        <v>0</v>
      </c>
      <c r="J22" s="240"/>
      <c r="K22" s="240"/>
      <c r="L22" s="180">
        <v>10000</v>
      </c>
    </row>
    <row r="23" spans="1:12" ht="29.25" customHeight="1" x14ac:dyDescent="0.25">
      <c r="A23" s="485"/>
      <c r="B23" s="240"/>
      <c r="C23" s="180" t="s">
        <v>308</v>
      </c>
      <c r="D23" s="205">
        <f t="shared" si="8"/>
        <v>5276.1</v>
      </c>
      <c r="E23" s="205">
        <v>0</v>
      </c>
      <c r="F23" s="205">
        <v>0</v>
      </c>
      <c r="G23" s="205">
        <v>5276.1</v>
      </c>
      <c r="H23" s="205">
        <v>0</v>
      </c>
      <c r="I23" s="205">
        <v>0</v>
      </c>
      <c r="J23" s="240"/>
      <c r="K23" s="240"/>
      <c r="L23" s="180">
        <v>10000</v>
      </c>
    </row>
    <row r="24" spans="1:12" ht="42" customHeight="1" x14ac:dyDescent="0.25">
      <c r="A24" s="485"/>
      <c r="B24" s="240"/>
      <c r="C24" s="180" t="s">
        <v>309</v>
      </c>
      <c r="D24" s="205">
        <f t="shared" si="8"/>
        <v>5276.1</v>
      </c>
      <c r="E24" s="205">
        <v>0</v>
      </c>
      <c r="F24" s="205">
        <v>0</v>
      </c>
      <c r="G24" s="205">
        <v>5276.1</v>
      </c>
      <c r="H24" s="205">
        <v>0</v>
      </c>
      <c r="I24" s="205">
        <v>0</v>
      </c>
      <c r="J24" s="240"/>
      <c r="K24" s="240"/>
      <c r="L24" s="180">
        <v>10000</v>
      </c>
    </row>
    <row r="25" spans="1:12" ht="42" customHeight="1" x14ac:dyDescent="0.25">
      <c r="A25" s="486"/>
      <c r="B25" s="241"/>
      <c r="C25" s="180" t="s">
        <v>310</v>
      </c>
      <c r="D25" s="205">
        <f t="shared" si="8"/>
        <v>5276.1</v>
      </c>
      <c r="E25" s="205">
        <v>0</v>
      </c>
      <c r="F25" s="205">
        <v>0</v>
      </c>
      <c r="G25" s="205">
        <v>5276.1</v>
      </c>
      <c r="H25" s="205">
        <v>0</v>
      </c>
      <c r="I25" s="205">
        <v>0</v>
      </c>
      <c r="J25" s="241"/>
      <c r="K25" s="241"/>
      <c r="L25" s="180">
        <v>10000</v>
      </c>
    </row>
    <row r="26" spans="1:12" ht="29.25" customHeight="1" x14ac:dyDescent="0.25">
      <c r="A26" s="484" t="s">
        <v>114</v>
      </c>
      <c r="B26" s="481" t="s">
        <v>506</v>
      </c>
      <c r="C26" s="67" t="s">
        <v>307</v>
      </c>
      <c r="D26" s="29">
        <f>SUM(D27:D33)</f>
        <v>6630</v>
      </c>
      <c r="E26" s="29">
        <f t="shared" ref="E26" si="9">SUM(E27:E33)</f>
        <v>0</v>
      </c>
      <c r="F26" s="29">
        <f t="shared" ref="F26" si="10">SUM(F27:F33)</f>
        <v>0</v>
      </c>
      <c r="G26" s="29">
        <f t="shared" ref="G26" si="11">SUM(G27:G33)</f>
        <v>6630</v>
      </c>
      <c r="H26" s="29">
        <f t="shared" ref="H26" si="12">SUM(H27:H33)</f>
        <v>0</v>
      </c>
      <c r="I26" s="29">
        <f t="shared" ref="I26" si="13">SUM(I27:I33)</f>
        <v>0</v>
      </c>
      <c r="J26" s="481" t="s">
        <v>574</v>
      </c>
      <c r="K26" s="481" t="s">
        <v>575</v>
      </c>
      <c r="L26" s="67">
        <v>1750</v>
      </c>
    </row>
    <row r="27" spans="1:12" ht="29.25" customHeight="1" x14ac:dyDescent="0.25">
      <c r="A27" s="485"/>
      <c r="B27" s="240"/>
      <c r="C27" s="180" t="s">
        <v>66</v>
      </c>
      <c r="D27" s="205">
        <f>SUM(E27:I27)</f>
        <v>690</v>
      </c>
      <c r="E27" s="205">
        <v>0</v>
      </c>
      <c r="F27" s="205">
        <v>0</v>
      </c>
      <c r="G27" s="205">
        <v>690</v>
      </c>
      <c r="H27" s="205">
        <v>0</v>
      </c>
      <c r="I27" s="205">
        <v>0</v>
      </c>
      <c r="J27" s="240"/>
      <c r="K27" s="240"/>
      <c r="L27" s="180">
        <v>250</v>
      </c>
    </row>
    <row r="28" spans="1:12" ht="29.25" customHeight="1" x14ac:dyDescent="0.25">
      <c r="A28" s="485"/>
      <c r="B28" s="240"/>
      <c r="C28" s="180" t="s">
        <v>70</v>
      </c>
      <c r="D28" s="205">
        <f t="shared" ref="D28:D33" si="14">SUM(E28:I28)</f>
        <v>990</v>
      </c>
      <c r="E28" s="205">
        <v>0</v>
      </c>
      <c r="F28" s="205">
        <v>0</v>
      </c>
      <c r="G28" s="205">
        <v>990</v>
      </c>
      <c r="H28" s="205">
        <v>0</v>
      </c>
      <c r="I28" s="205">
        <v>0</v>
      </c>
      <c r="J28" s="240"/>
      <c r="K28" s="240"/>
      <c r="L28" s="180">
        <v>250</v>
      </c>
    </row>
    <row r="29" spans="1:12" ht="29.25" customHeight="1" x14ac:dyDescent="0.25">
      <c r="A29" s="485"/>
      <c r="B29" s="240"/>
      <c r="C29" s="180" t="s">
        <v>297</v>
      </c>
      <c r="D29" s="205">
        <f>SUM(E29:I29)</f>
        <v>990</v>
      </c>
      <c r="E29" s="205">
        <v>0</v>
      </c>
      <c r="F29" s="205">
        <v>0</v>
      </c>
      <c r="G29" s="205">
        <v>990</v>
      </c>
      <c r="H29" s="205">
        <v>0</v>
      </c>
      <c r="I29" s="205">
        <v>0</v>
      </c>
      <c r="J29" s="240"/>
      <c r="K29" s="240"/>
      <c r="L29" s="180">
        <v>250</v>
      </c>
    </row>
    <row r="30" spans="1:12" ht="29.25" customHeight="1" x14ac:dyDescent="0.25">
      <c r="A30" s="485"/>
      <c r="B30" s="240"/>
      <c r="C30" s="180" t="s">
        <v>298</v>
      </c>
      <c r="D30" s="205">
        <f t="shared" si="14"/>
        <v>990</v>
      </c>
      <c r="E30" s="205">
        <v>0</v>
      </c>
      <c r="F30" s="205">
        <v>0</v>
      </c>
      <c r="G30" s="205">
        <v>990</v>
      </c>
      <c r="H30" s="205">
        <v>0</v>
      </c>
      <c r="I30" s="205">
        <v>0</v>
      </c>
      <c r="J30" s="240"/>
      <c r="K30" s="240"/>
      <c r="L30" s="180">
        <v>250</v>
      </c>
    </row>
    <row r="31" spans="1:12" s="61" customFormat="1" ht="29.25" customHeight="1" x14ac:dyDescent="0.25">
      <c r="A31" s="485"/>
      <c r="B31" s="240"/>
      <c r="C31" s="180" t="s">
        <v>308</v>
      </c>
      <c r="D31" s="205">
        <f t="shared" si="14"/>
        <v>990</v>
      </c>
      <c r="E31" s="205">
        <v>0</v>
      </c>
      <c r="F31" s="205">
        <v>0</v>
      </c>
      <c r="G31" s="205">
        <v>990</v>
      </c>
      <c r="H31" s="205">
        <v>0</v>
      </c>
      <c r="I31" s="205">
        <v>0</v>
      </c>
      <c r="J31" s="240"/>
      <c r="K31" s="240"/>
      <c r="L31" s="180">
        <v>250</v>
      </c>
    </row>
    <row r="32" spans="1:12" ht="44.25" customHeight="1" x14ac:dyDescent="0.25">
      <c r="A32" s="485"/>
      <c r="B32" s="240"/>
      <c r="C32" s="180" t="s">
        <v>309</v>
      </c>
      <c r="D32" s="205">
        <f t="shared" si="14"/>
        <v>990</v>
      </c>
      <c r="E32" s="205">
        <v>0</v>
      </c>
      <c r="F32" s="205">
        <v>0</v>
      </c>
      <c r="G32" s="205">
        <v>990</v>
      </c>
      <c r="H32" s="205">
        <v>0</v>
      </c>
      <c r="I32" s="205">
        <v>0</v>
      </c>
      <c r="J32" s="240"/>
      <c r="K32" s="240"/>
      <c r="L32" s="180">
        <v>250</v>
      </c>
    </row>
    <row r="33" spans="1:13" ht="48" customHeight="1" x14ac:dyDescent="0.25">
      <c r="A33" s="486"/>
      <c r="B33" s="241"/>
      <c r="C33" s="180" t="s">
        <v>310</v>
      </c>
      <c r="D33" s="205">
        <f t="shared" si="14"/>
        <v>990</v>
      </c>
      <c r="E33" s="205">
        <v>0</v>
      </c>
      <c r="F33" s="205">
        <v>0</v>
      </c>
      <c r="G33" s="205">
        <v>990</v>
      </c>
      <c r="H33" s="205">
        <v>0</v>
      </c>
      <c r="I33" s="205">
        <v>0</v>
      </c>
      <c r="J33" s="241"/>
      <c r="K33" s="241"/>
      <c r="L33" s="180">
        <v>250</v>
      </c>
    </row>
    <row r="34" spans="1:13" ht="29.25" customHeight="1" x14ac:dyDescent="0.25">
      <c r="A34" s="484" t="s">
        <v>514</v>
      </c>
      <c r="B34" s="481" t="s">
        <v>508</v>
      </c>
      <c r="C34" s="67" t="s">
        <v>307</v>
      </c>
      <c r="D34" s="29">
        <f>SUM(D35:D41)</f>
        <v>0</v>
      </c>
      <c r="E34" s="29">
        <f t="shared" ref="E34" si="15">SUM(E35:E41)</f>
        <v>0</v>
      </c>
      <c r="F34" s="29">
        <f t="shared" ref="F34" si="16">SUM(F35:F41)</f>
        <v>0</v>
      </c>
      <c r="G34" s="29">
        <f t="shared" ref="G34" si="17">SUM(G35:G41)</f>
        <v>0</v>
      </c>
      <c r="H34" s="29">
        <f t="shared" ref="H34" si="18">SUM(H35:H41)</f>
        <v>0</v>
      </c>
      <c r="I34" s="29">
        <f t="shared" ref="I34" si="19">SUM(I35:I41)</f>
        <v>0</v>
      </c>
      <c r="J34" s="481" t="s">
        <v>445</v>
      </c>
      <c r="K34" s="481" t="s">
        <v>510</v>
      </c>
      <c r="L34" s="67">
        <v>0</v>
      </c>
    </row>
    <row r="35" spans="1:13" ht="29.25" customHeight="1" x14ac:dyDescent="0.25">
      <c r="A35" s="485"/>
      <c r="B35" s="240"/>
      <c r="C35" s="180" t="s">
        <v>66</v>
      </c>
      <c r="D35" s="205">
        <f>SUM(E35:I35)</f>
        <v>0</v>
      </c>
      <c r="E35" s="205">
        <v>0</v>
      </c>
      <c r="F35" s="205">
        <v>0</v>
      </c>
      <c r="G35" s="205">
        <v>0</v>
      </c>
      <c r="H35" s="205">
        <v>0</v>
      </c>
      <c r="I35" s="205">
        <v>0</v>
      </c>
      <c r="J35" s="240"/>
      <c r="K35" s="240"/>
      <c r="L35" s="180">
        <v>0</v>
      </c>
    </row>
    <row r="36" spans="1:13" ht="29.25" customHeight="1" x14ac:dyDescent="0.25">
      <c r="A36" s="485"/>
      <c r="B36" s="240"/>
      <c r="C36" s="180" t="s">
        <v>70</v>
      </c>
      <c r="D36" s="205">
        <f t="shared" ref="D36:D41" si="20">SUM(E36:I36)</f>
        <v>0</v>
      </c>
      <c r="E36" s="205">
        <v>0</v>
      </c>
      <c r="F36" s="205">
        <v>0</v>
      </c>
      <c r="G36" s="205">
        <v>0</v>
      </c>
      <c r="H36" s="205">
        <v>0</v>
      </c>
      <c r="I36" s="205">
        <v>0</v>
      </c>
      <c r="J36" s="240"/>
      <c r="K36" s="240"/>
      <c r="L36" s="180">
        <v>0</v>
      </c>
    </row>
    <row r="37" spans="1:13" ht="29.25" customHeight="1" x14ac:dyDescent="0.25">
      <c r="A37" s="485"/>
      <c r="B37" s="240"/>
      <c r="C37" s="180" t="s">
        <v>297</v>
      </c>
      <c r="D37" s="205">
        <f>SUM(E37:I37)</f>
        <v>0</v>
      </c>
      <c r="E37" s="205">
        <v>0</v>
      </c>
      <c r="F37" s="205">
        <v>0</v>
      </c>
      <c r="G37" s="205">
        <v>0</v>
      </c>
      <c r="H37" s="205">
        <v>0</v>
      </c>
      <c r="I37" s="205">
        <v>0</v>
      </c>
      <c r="J37" s="240"/>
      <c r="K37" s="240"/>
      <c r="L37" s="180">
        <v>0</v>
      </c>
    </row>
    <row r="38" spans="1:13" ht="29.25" customHeight="1" x14ac:dyDescent="0.25">
      <c r="A38" s="485"/>
      <c r="B38" s="240"/>
      <c r="C38" s="180" t="s">
        <v>298</v>
      </c>
      <c r="D38" s="205">
        <f t="shared" si="20"/>
        <v>0</v>
      </c>
      <c r="E38" s="205">
        <v>0</v>
      </c>
      <c r="F38" s="205">
        <v>0</v>
      </c>
      <c r="G38" s="205">
        <v>0</v>
      </c>
      <c r="H38" s="205">
        <v>0</v>
      </c>
      <c r="I38" s="205">
        <v>0</v>
      </c>
      <c r="J38" s="240"/>
      <c r="K38" s="240"/>
      <c r="L38" s="180">
        <v>0</v>
      </c>
      <c r="M38" s="181"/>
    </row>
    <row r="39" spans="1:13" s="61" customFormat="1" ht="29.25" customHeight="1" x14ac:dyDescent="0.25">
      <c r="A39" s="485"/>
      <c r="B39" s="240"/>
      <c r="C39" s="180" t="s">
        <v>308</v>
      </c>
      <c r="D39" s="205">
        <f t="shared" si="20"/>
        <v>0</v>
      </c>
      <c r="E39" s="205">
        <v>0</v>
      </c>
      <c r="F39" s="205">
        <v>0</v>
      </c>
      <c r="G39" s="205">
        <v>0</v>
      </c>
      <c r="H39" s="205">
        <v>0</v>
      </c>
      <c r="I39" s="205">
        <v>0</v>
      </c>
      <c r="J39" s="240"/>
      <c r="K39" s="240"/>
      <c r="L39" s="180">
        <v>0</v>
      </c>
    </row>
    <row r="40" spans="1:13" ht="48" customHeight="1" x14ac:dyDescent="0.25">
      <c r="A40" s="485"/>
      <c r="B40" s="240"/>
      <c r="C40" s="180" t="s">
        <v>309</v>
      </c>
      <c r="D40" s="205">
        <f t="shared" si="20"/>
        <v>0</v>
      </c>
      <c r="E40" s="205">
        <v>0</v>
      </c>
      <c r="F40" s="205">
        <v>0</v>
      </c>
      <c r="G40" s="205">
        <v>0</v>
      </c>
      <c r="H40" s="205">
        <v>0</v>
      </c>
      <c r="I40" s="205">
        <v>0</v>
      </c>
      <c r="J40" s="240"/>
      <c r="K40" s="240"/>
      <c r="L40" s="180">
        <v>0</v>
      </c>
    </row>
    <row r="41" spans="1:13" ht="48" customHeight="1" x14ac:dyDescent="0.25">
      <c r="A41" s="486"/>
      <c r="B41" s="241"/>
      <c r="C41" s="180" t="s">
        <v>310</v>
      </c>
      <c r="D41" s="205">
        <f t="shared" si="20"/>
        <v>0</v>
      </c>
      <c r="E41" s="205">
        <v>0</v>
      </c>
      <c r="F41" s="205">
        <v>0</v>
      </c>
      <c r="G41" s="205">
        <v>0</v>
      </c>
      <c r="H41" s="205">
        <v>0</v>
      </c>
      <c r="I41" s="205">
        <v>0</v>
      </c>
      <c r="J41" s="241"/>
      <c r="K41" s="241"/>
      <c r="L41" s="180">
        <v>0</v>
      </c>
    </row>
    <row r="42" spans="1:13" ht="29.25" customHeight="1" x14ac:dyDescent="0.25">
      <c r="A42" s="493" t="s">
        <v>515</v>
      </c>
      <c r="B42" s="482" t="s">
        <v>51</v>
      </c>
      <c r="C42" s="67" t="s">
        <v>307</v>
      </c>
      <c r="D42" s="29">
        <f>SUM(D43:D49)</f>
        <v>696.40000000000009</v>
      </c>
      <c r="E42" s="29">
        <f t="shared" ref="E42:I42" si="21">SUM(E43:E49)</f>
        <v>0</v>
      </c>
      <c r="F42" s="29">
        <f t="shared" si="21"/>
        <v>0</v>
      </c>
      <c r="G42" s="29">
        <f t="shared" si="21"/>
        <v>696.40000000000009</v>
      </c>
      <c r="H42" s="29">
        <f t="shared" si="21"/>
        <v>0</v>
      </c>
      <c r="I42" s="29">
        <f t="shared" si="21"/>
        <v>0</v>
      </c>
      <c r="J42" s="482" t="s">
        <v>695</v>
      </c>
      <c r="K42" s="183"/>
      <c r="L42" s="67">
        <v>24500</v>
      </c>
    </row>
    <row r="43" spans="1:13" ht="29.25" customHeight="1" x14ac:dyDescent="0.25">
      <c r="A43" s="494"/>
      <c r="B43" s="494"/>
      <c r="C43" s="180" t="s">
        <v>66</v>
      </c>
      <c r="D43" s="205">
        <f>SUM(E43:I43)</f>
        <v>50</v>
      </c>
      <c r="E43" s="205">
        <v>0</v>
      </c>
      <c r="F43" s="205">
        <v>0</v>
      </c>
      <c r="G43" s="205">
        <f>100-50</f>
        <v>50</v>
      </c>
      <c r="H43" s="205">
        <v>0</v>
      </c>
      <c r="I43" s="205">
        <v>0</v>
      </c>
      <c r="J43" s="483"/>
      <c r="K43" s="183"/>
      <c r="L43" s="180">
        <v>3500</v>
      </c>
    </row>
    <row r="44" spans="1:13" ht="29.25" customHeight="1" x14ac:dyDescent="0.25">
      <c r="A44" s="494"/>
      <c r="B44" s="494"/>
      <c r="C44" s="180" t="s">
        <v>70</v>
      </c>
      <c r="D44" s="205">
        <f t="shared" ref="D44" si="22">SUM(E44:I44)</f>
        <v>60</v>
      </c>
      <c r="E44" s="205">
        <v>0</v>
      </c>
      <c r="F44" s="205">
        <v>0</v>
      </c>
      <c r="G44" s="205">
        <v>60</v>
      </c>
      <c r="H44" s="205">
        <v>0</v>
      </c>
      <c r="I44" s="205">
        <v>0</v>
      </c>
      <c r="J44" s="483"/>
      <c r="K44" s="183" t="s">
        <v>509</v>
      </c>
      <c r="L44" s="180">
        <v>3500</v>
      </c>
    </row>
    <row r="45" spans="1:13" ht="29.25" customHeight="1" x14ac:dyDescent="0.25">
      <c r="A45" s="494"/>
      <c r="B45" s="494"/>
      <c r="C45" s="180" t="s">
        <v>297</v>
      </c>
      <c r="D45" s="205">
        <f>SUM(E45:I45)</f>
        <v>100</v>
      </c>
      <c r="E45" s="205">
        <v>0</v>
      </c>
      <c r="F45" s="205">
        <v>0</v>
      </c>
      <c r="G45" s="205">
        <v>100</v>
      </c>
      <c r="H45" s="205">
        <v>0</v>
      </c>
      <c r="I45" s="205">
        <v>0</v>
      </c>
      <c r="J45" s="483"/>
      <c r="K45" s="183"/>
      <c r="L45" s="180">
        <v>3500</v>
      </c>
    </row>
    <row r="46" spans="1:13" ht="29.25" customHeight="1" x14ac:dyDescent="0.25">
      <c r="A46" s="494"/>
      <c r="B46" s="494"/>
      <c r="C46" s="180" t="s">
        <v>298</v>
      </c>
      <c r="D46" s="205">
        <f t="shared" ref="D46:D49" si="23">SUM(E46:I46)</f>
        <v>121.6</v>
      </c>
      <c r="E46" s="205">
        <v>0</v>
      </c>
      <c r="F46" s="205">
        <v>0</v>
      </c>
      <c r="G46" s="205">
        <v>121.6</v>
      </c>
      <c r="H46" s="205">
        <v>0</v>
      </c>
      <c r="I46" s="205">
        <v>0</v>
      </c>
      <c r="J46" s="483"/>
      <c r="K46" s="183"/>
      <c r="L46" s="180">
        <v>3500</v>
      </c>
    </row>
    <row r="47" spans="1:13" s="61" customFormat="1" ht="29.25" customHeight="1" x14ac:dyDescent="0.25">
      <c r="A47" s="494"/>
      <c r="B47" s="494"/>
      <c r="C47" s="180" t="s">
        <v>308</v>
      </c>
      <c r="D47" s="213">
        <f t="shared" si="23"/>
        <v>121.6</v>
      </c>
      <c r="E47" s="205">
        <v>0</v>
      </c>
      <c r="F47" s="205">
        <v>0</v>
      </c>
      <c r="G47" s="205">
        <v>121.6</v>
      </c>
      <c r="H47" s="205">
        <v>0</v>
      </c>
      <c r="I47" s="205">
        <v>0</v>
      </c>
      <c r="J47" s="483"/>
      <c r="K47" s="63"/>
      <c r="L47" s="180">
        <v>3500</v>
      </c>
    </row>
    <row r="48" spans="1:13" ht="43.5" customHeight="1" x14ac:dyDescent="0.25">
      <c r="A48" s="494"/>
      <c r="B48" s="494"/>
      <c r="C48" s="180" t="s">
        <v>309</v>
      </c>
      <c r="D48" s="213">
        <f t="shared" si="23"/>
        <v>121.6</v>
      </c>
      <c r="E48" s="205">
        <v>0</v>
      </c>
      <c r="F48" s="205">
        <v>0</v>
      </c>
      <c r="G48" s="205">
        <v>121.6</v>
      </c>
      <c r="H48" s="205">
        <v>0</v>
      </c>
      <c r="I48" s="205">
        <v>0</v>
      </c>
      <c r="J48" s="483"/>
      <c r="K48" s="183"/>
      <c r="L48" s="180">
        <v>3500</v>
      </c>
    </row>
    <row r="49" spans="1:12" ht="47.25" customHeight="1" x14ac:dyDescent="0.25">
      <c r="A49" s="495"/>
      <c r="B49" s="495"/>
      <c r="C49" s="180" t="s">
        <v>310</v>
      </c>
      <c r="D49" s="213">
        <f t="shared" si="23"/>
        <v>121.6</v>
      </c>
      <c r="E49" s="205">
        <v>0</v>
      </c>
      <c r="F49" s="205">
        <v>0</v>
      </c>
      <c r="G49" s="205">
        <v>121.6</v>
      </c>
      <c r="H49" s="205">
        <v>0</v>
      </c>
      <c r="I49" s="205">
        <v>0</v>
      </c>
      <c r="J49" s="487"/>
      <c r="K49" s="183"/>
      <c r="L49" s="180">
        <v>3500</v>
      </c>
    </row>
    <row r="50" spans="1:12" ht="29.25" customHeight="1" x14ac:dyDescent="0.25">
      <c r="A50" s="484" t="s">
        <v>386</v>
      </c>
      <c r="B50" s="481" t="s">
        <v>511</v>
      </c>
      <c r="C50" s="67" t="s">
        <v>307</v>
      </c>
      <c r="D50" s="29">
        <f>SUM(D51:D57)</f>
        <v>13186.799999999997</v>
      </c>
      <c r="E50" s="29">
        <f t="shared" ref="E50:I50" si="24">SUM(E51:E57)</f>
        <v>0</v>
      </c>
      <c r="F50" s="29">
        <f t="shared" si="24"/>
        <v>0</v>
      </c>
      <c r="G50" s="29">
        <f t="shared" si="24"/>
        <v>13186.799999999997</v>
      </c>
      <c r="H50" s="29">
        <f t="shared" si="24"/>
        <v>0</v>
      </c>
      <c r="I50" s="29">
        <f t="shared" si="24"/>
        <v>0</v>
      </c>
      <c r="J50" s="481" t="s">
        <v>708</v>
      </c>
      <c r="K50" s="481" t="s">
        <v>512</v>
      </c>
      <c r="L50" s="67">
        <v>5320</v>
      </c>
    </row>
    <row r="51" spans="1:12" ht="29.25" customHeight="1" x14ac:dyDescent="0.25">
      <c r="A51" s="371"/>
      <c r="B51" s="371"/>
      <c r="C51" s="180" t="s">
        <v>66</v>
      </c>
      <c r="D51" s="205">
        <f>SUM(E51:I51)</f>
        <v>6122.4</v>
      </c>
      <c r="E51" s="205">
        <v>0</v>
      </c>
      <c r="F51" s="205">
        <v>0</v>
      </c>
      <c r="G51" s="205">
        <f>3387.4+700+700+835+500</f>
        <v>6122.4</v>
      </c>
      <c r="H51" s="205">
        <v>0</v>
      </c>
      <c r="I51" s="205">
        <v>0</v>
      </c>
      <c r="J51" s="240"/>
      <c r="K51" s="240"/>
      <c r="L51" s="180">
        <v>760</v>
      </c>
    </row>
    <row r="52" spans="1:12" ht="29.25" customHeight="1" x14ac:dyDescent="0.25">
      <c r="A52" s="371"/>
      <c r="B52" s="371"/>
      <c r="C52" s="180" t="s">
        <v>70</v>
      </c>
      <c r="D52" s="205">
        <f t="shared" ref="D52" si="25">SUM(E52:I52)</f>
        <v>1177.4000000000001</v>
      </c>
      <c r="E52" s="205">
        <v>0</v>
      </c>
      <c r="F52" s="205">
        <v>0</v>
      </c>
      <c r="G52" s="205">
        <f>1177.4</f>
        <v>1177.4000000000001</v>
      </c>
      <c r="H52" s="205">
        <v>0</v>
      </c>
      <c r="I52" s="205">
        <v>0</v>
      </c>
      <c r="J52" s="240"/>
      <c r="K52" s="240"/>
      <c r="L52" s="180">
        <v>760</v>
      </c>
    </row>
    <row r="53" spans="1:12" ht="29.25" customHeight="1" x14ac:dyDescent="0.25">
      <c r="A53" s="371"/>
      <c r="B53" s="371"/>
      <c r="C53" s="180" t="s">
        <v>297</v>
      </c>
      <c r="D53" s="205">
        <f>SUM(E53:I53)</f>
        <v>1177.4000000000001</v>
      </c>
      <c r="E53" s="205">
        <v>0</v>
      </c>
      <c r="F53" s="205">
        <v>0</v>
      </c>
      <c r="G53" s="205">
        <v>1177.4000000000001</v>
      </c>
      <c r="H53" s="205">
        <v>0</v>
      </c>
      <c r="I53" s="205">
        <v>0</v>
      </c>
      <c r="J53" s="240"/>
      <c r="K53" s="240"/>
      <c r="L53" s="180">
        <v>760</v>
      </c>
    </row>
    <row r="54" spans="1:12" ht="29.25" customHeight="1" x14ac:dyDescent="0.25">
      <c r="A54" s="371"/>
      <c r="B54" s="371"/>
      <c r="C54" s="180" t="s">
        <v>298</v>
      </c>
      <c r="D54" s="205">
        <f t="shared" ref="D54:D57" si="26">SUM(E54:I54)</f>
        <v>1177.4000000000001</v>
      </c>
      <c r="E54" s="205">
        <v>0</v>
      </c>
      <c r="F54" s="205">
        <v>0</v>
      </c>
      <c r="G54" s="205">
        <v>1177.4000000000001</v>
      </c>
      <c r="H54" s="205">
        <v>0</v>
      </c>
      <c r="I54" s="205">
        <v>0</v>
      </c>
      <c r="J54" s="240"/>
      <c r="K54" s="240"/>
      <c r="L54" s="180">
        <v>760</v>
      </c>
    </row>
    <row r="55" spans="1:12" s="61" customFormat="1" ht="29.25" customHeight="1" x14ac:dyDescent="0.25">
      <c r="A55" s="371"/>
      <c r="B55" s="371"/>
      <c r="C55" s="180" t="s">
        <v>308</v>
      </c>
      <c r="D55" s="213">
        <f t="shared" si="26"/>
        <v>1177.4000000000001</v>
      </c>
      <c r="E55" s="205">
        <v>0</v>
      </c>
      <c r="F55" s="205">
        <v>0</v>
      </c>
      <c r="G55" s="205">
        <v>1177.4000000000001</v>
      </c>
      <c r="H55" s="205">
        <v>0</v>
      </c>
      <c r="I55" s="205">
        <v>0</v>
      </c>
      <c r="J55" s="240"/>
      <c r="K55" s="240"/>
      <c r="L55" s="180">
        <v>760</v>
      </c>
    </row>
    <row r="56" spans="1:12" ht="48" customHeight="1" x14ac:dyDescent="0.25">
      <c r="A56" s="371"/>
      <c r="B56" s="371"/>
      <c r="C56" s="180" t="s">
        <v>309</v>
      </c>
      <c r="D56" s="213">
        <f t="shared" si="26"/>
        <v>1177.4000000000001</v>
      </c>
      <c r="E56" s="205">
        <v>0</v>
      </c>
      <c r="F56" s="205">
        <v>0</v>
      </c>
      <c r="G56" s="205">
        <v>1177.4000000000001</v>
      </c>
      <c r="H56" s="205">
        <v>0</v>
      </c>
      <c r="I56" s="205">
        <v>0</v>
      </c>
      <c r="J56" s="240"/>
      <c r="K56" s="240"/>
      <c r="L56" s="180">
        <v>760</v>
      </c>
    </row>
    <row r="57" spans="1:12" ht="45" customHeight="1" x14ac:dyDescent="0.25">
      <c r="A57" s="372"/>
      <c r="B57" s="372"/>
      <c r="C57" s="180" t="s">
        <v>310</v>
      </c>
      <c r="D57" s="213">
        <f t="shared" si="26"/>
        <v>1177.4000000000001</v>
      </c>
      <c r="E57" s="205">
        <v>0</v>
      </c>
      <c r="F57" s="205">
        <v>0</v>
      </c>
      <c r="G57" s="205">
        <v>1177.4000000000001</v>
      </c>
      <c r="H57" s="205">
        <v>0</v>
      </c>
      <c r="I57" s="205">
        <v>0</v>
      </c>
      <c r="J57" s="241"/>
      <c r="K57" s="241"/>
      <c r="L57" s="180">
        <v>760</v>
      </c>
    </row>
    <row r="58" spans="1:12" ht="29.25" customHeight="1" x14ac:dyDescent="0.25">
      <c r="A58" s="484" t="s">
        <v>387</v>
      </c>
      <c r="B58" s="481" t="s">
        <v>701</v>
      </c>
      <c r="C58" s="67" t="s">
        <v>307</v>
      </c>
      <c r="D58" s="29">
        <f t="shared" ref="D58:I58" si="27">SUM(D59:D65)</f>
        <v>700</v>
      </c>
      <c r="E58" s="29">
        <f t="shared" si="27"/>
        <v>0</v>
      </c>
      <c r="F58" s="29">
        <f t="shared" si="27"/>
        <v>0</v>
      </c>
      <c r="G58" s="29">
        <f t="shared" si="27"/>
        <v>700</v>
      </c>
      <c r="H58" s="29">
        <f t="shared" si="27"/>
        <v>0</v>
      </c>
      <c r="I58" s="29">
        <f t="shared" si="27"/>
        <v>0</v>
      </c>
      <c r="J58" s="481" t="s">
        <v>507</v>
      </c>
      <c r="K58" s="481" t="s">
        <v>700</v>
      </c>
      <c r="L58" s="67">
        <v>1</v>
      </c>
    </row>
    <row r="59" spans="1:12" ht="29.25" customHeight="1" x14ac:dyDescent="0.25">
      <c r="A59" s="485"/>
      <c r="B59" s="371"/>
      <c r="C59" s="180" t="s">
        <v>66</v>
      </c>
      <c r="D59" s="205">
        <f>SUM(E59:I59)</f>
        <v>700</v>
      </c>
      <c r="E59" s="205">
        <v>0</v>
      </c>
      <c r="F59" s="205">
        <v>0</v>
      </c>
      <c r="G59" s="205">
        <v>700</v>
      </c>
      <c r="H59" s="205">
        <v>0</v>
      </c>
      <c r="I59" s="205">
        <v>0</v>
      </c>
      <c r="J59" s="371"/>
      <c r="K59" s="371"/>
      <c r="L59" s="180">
        <v>1</v>
      </c>
    </row>
    <row r="60" spans="1:12" ht="29.25" customHeight="1" x14ac:dyDescent="0.25">
      <c r="A60" s="485"/>
      <c r="B60" s="371"/>
      <c r="C60" s="180" t="s">
        <v>70</v>
      </c>
      <c r="D60" s="205">
        <f t="shared" ref="D60" si="28">SUM(E60:I60)</f>
        <v>0</v>
      </c>
      <c r="E60" s="205">
        <v>0</v>
      </c>
      <c r="F60" s="205">
        <v>0</v>
      </c>
      <c r="G60" s="205">
        <v>0</v>
      </c>
      <c r="H60" s="205">
        <v>0</v>
      </c>
      <c r="I60" s="205">
        <v>0</v>
      </c>
      <c r="J60" s="371"/>
      <c r="K60" s="371"/>
      <c r="L60" s="180">
        <v>0</v>
      </c>
    </row>
    <row r="61" spans="1:12" ht="29.25" customHeight="1" x14ac:dyDescent="0.25">
      <c r="A61" s="485"/>
      <c r="B61" s="371"/>
      <c r="C61" s="180" t="s">
        <v>297</v>
      </c>
      <c r="D61" s="205">
        <f>SUM(E61:I61)</f>
        <v>0</v>
      </c>
      <c r="E61" s="205">
        <v>0</v>
      </c>
      <c r="F61" s="205">
        <v>0</v>
      </c>
      <c r="G61" s="205">
        <v>0</v>
      </c>
      <c r="H61" s="205">
        <v>0</v>
      </c>
      <c r="I61" s="205">
        <v>0</v>
      </c>
      <c r="J61" s="371"/>
      <c r="K61" s="371"/>
      <c r="L61" s="180">
        <v>0</v>
      </c>
    </row>
    <row r="62" spans="1:12" ht="29.25" customHeight="1" x14ac:dyDescent="0.25">
      <c r="A62" s="485"/>
      <c r="B62" s="371"/>
      <c r="C62" s="180" t="s">
        <v>298</v>
      </c>
      <c r="D62" s="205">
        <f t="shared" ref="D62" si="29">SUM(E62:I62)</f>
        <v>0</v>
      </c>
      <c r="E62" s="205">
        <v>0</v>
      </c>
      <c r="F62" s="205">
        <v>0</v>
      </c>
      <c r="G62" s="205">
        <v>0</v>
      </c>
      <c r="H62" s="205">
        <v>0</v>
      </c>
      <c r="I62" s="205">
        <v>0</v>
      </c>
      <c r="J62" s="371"/>
      <c r="K62" s="371"/>
      <c r="L62" s="180">
        <v>0</v>
      </c>
    </row>
    <row r="63" spans="1:12" ht="29.25" customHeight="1" x14ac:dyDescent="0.25">
      <c r="A63" s="485"/>
      <c r="B63" s="371"/>
      <c r="C63" s="180" t="s">
        <v>308</v>
      </c>
      <c r="D63" s="205">
        <v>0</v>
      </c>
      <c r="E63" s="205">
        <v>0</v>
      </c>
      <c r="F63" s="205">
        <v>0</v>
      </c>
      <c r="G63" s="205">
        <v>0</v>
      </c>
      <c r="H63" s="205">
        <v>0</v>
      </c>
      <c r="I63" s="205">
        <v>0</v>
      </c>
      <c r="J63" s="371"/>
      <c r="K63" s="371"/>
      <c r="L63" s="180">
        <v>0</v>
      </c>
    </row>
    <row r="64" spans="1:12" ht="46.5" customHeight="1" x14ac:dyDescent="0.25">
      <c r="A64" s="485"/>
      <c r="B64" s="371"/>
      <c r="C64" s="180" t="s">
        <v>309</v>
      </c>
      <c r="D64" s="205">
        <f>SUM(E64:I64)</f>
        <v>0</v>
      </c>
      <c r="E64" s="205">
        <v>0</v>
      </c>
      <c r="F64" s="205">
        <v>0</v>
      </c>
      <c r="G64" s="205">
        <v>0</v>
      </c>
      <c r="H64" s="205">
        <v>0</v>
      </c>
      <c r="I64" s="205">
        <v>0</v>
      </c>
      <c r="J64" s="371"/>
      <c r="K64" s="371"/>
      <c r="L64" s="180">
        <v>0</v>
      </c>
    </row>
    <row r="65" spans="1:13" ht="48" customHeight="1" x14ac:dyDescent="0.25">
      <c r="A65" s="486"/>
      <c r="B65" s="372"/>
      <c r="C65" s="180" t="s">
        <v>310</v>
      </c>
      <c r="D65" s="205">
        <f t="shared" ref="D65" si="30">SUM(E65:I65)</f>
        <v>0</v>
      </c>
      <c r="E65" s="205">
        <v>0</v>
      </c>
      <c r="F65" s="205">
        <v>0</v>
      </c>
      <c r="G65" s="205">
        <v>0</v>
      </c>
      <c r="H65" s="205">
        <v>0</v>
      </c>
      <c r="I65" s="205">
        <v>0</v>
      </c>
      <c r="J65" s="372"/>
      <c r="K65" s="372"/>
      <c r="L65" s="180">
        <v>0</v>
      </c>
    </row>
    <row r="66" spans="1:13" ht="48" customHeight="1" x14ac:dyDescent="0.25">
      <c r="A66" s="484" t="s">
        <v>388</v>
      </c>
      <c r="B66" s="481" t="s">
        <v>766</v>
      </c>
      <c r="C66" s="206" t="s">
        <v>307</v>
      </c>
      <c r="D66" s="212">
        <f t="shared" ref="D66:I66" si="31">SUM(D67:D73)</f>
        <v>500</v>
      </c>
      <c r="E66" s="212">
        <f t="shared" si="31"/>
        <v>0</v>
      </c>
      <c r="F66" s="212">
        <f t="shared" si="31"/>
        <v>0</v>
      </c>
      <c r="G66" s="212">
        <f t="shared" si="31"/>
        <v>0</v>
      </c>
      <c r="H66" s="212">
        <f t="shared" si="31"/>
        <v>0</v>
      </c>
      <c r="I66" s="212">
        <f t="shared" si="31"/>
        <v>500</v>
      </c>
      <c r="J66" s="481" t="s">
        <v>204</v>
      </c>
      <c r="K66" s="481" t="s">
        <v>767</v>
      </c>
      <c r="L66" s="209">
        <v>1</v>
      </c>
      <c r="M66" s="10"/>
    </row>
    <row r="67" spans="1:13" ht="48" customHeight="1" x14ac:dyDescent="0.25">
      <c r="A67" s="485"/>
      <c r="B67" s="240"/>
      <c r="C67" s="206" t="s">
        <v>66</v>
      </c>
      <c r="D67" s="212">
        <f>SUM(E67:I67)</f>
        <v>500</v>
      </c>
      <c r="E67" s="212">
        <v>0</v>
      </c>
      <c r="F67" s="212">
        <v>0</v>
      </c>
      <c r="G67" s="212">
        <v>0</v>
      </c>
      <c r="H67" s="212">
        <v>0</v>
      </c>
      <c r="I67" s="212">
        <v>500</v>
      </c>
      <c r="J67" s="240"/>
      <c r="K67" s="240"/>
      <c r="L67" s="209">
        <v>1</v>
      </c>
      <c r="M67" s="10"/>
    </row>
    <row r="68" spans="1:13" ht="48" customHeight="1" x14ac:dyDescent="0.25">
      <c r="A68" s="485"/>
      <c r="B68" s="240"/>
      <c r="C68" s="206" t="s">
        <v>70</v>
      </c>
      <c r="D68" s="212">
        <f t="shared" ref="D68" si="32">SUM(E68:I68)</f>
        <v>0</v>
      </c>
      <c r="E68" s="212">
        <v>0</v>
      </c>
      <c r="F68" s="212">
        <v>0</v>
      </c>
      <c r="G68" s="212">
        <v>0</v>
      </c>
      <c r="H68" s="212">
        <v>0</v>
      </c>
      <c r="I68" s="212">
        <v>0</v>
      </c>
      <c r="J68" s="240"/>
      <c r="K68" s="240"/>
      <c r="L68" s="209">
        <v>0</v>
      </c>
      <c r="M68" s="10"/>
    </row>
    <row r="69" spans="1:13" ht="48" customHeight="1" x14ac:dyDescent="0.25">
      <c r="A69" s="485"/>
      <c r="B69" s="240"/>
      <c r="C69" s="206" t="s">
        <v>297</v>
      </c>
      <c r="D69" s="212">
        <f>SUM(E69:I69)</f>
        <v>0</v>
      </c>
      <c r="E69" s="212">
        <v>0</v>
      </c>
      <c r="F69" s="212">
        <v>0</v>
      </c>
      <c r="G69" s="212">
        <v>0</v>
      </c>
      <c r="H69" s="212">
        <v>0</v>
      </c>
      <c r="I69" s="212">
        <v>0</v>
      </c>
      <c r="J69" s="240"/>
      <c r="K69" s="240"/>
      <c r="L69" s="209">
        <v>0</v>
      </c>
      <c r="M69" s="10"/>
    </row>
    <row r="70" spans="1:13" ht="48" customHeight="1" x14ac:dyDescent="0.25">
      <c r="A70" s="485"/>
      <c r="B70" s="240"/>
      <c r="C70" s="206" t="s">
        <v>298</v>
      </c>
      <c r="D70" s="212">
        <f t="shared" ref="D70" si="33">SUM(E70:I70)</f>
        <v>0</v>
      </c>
      <c r="E70" s="212">
        <v>0</v>
      </c>
      <c r="F70" s="212">
        <v>0</v>
      </c>
      <c r="G70" s="212">
        <v>0</v>
      </c>
      <c r="H70" s="212">
        <v>0</v>
      </c>
      <c r="I70" s="212">
        <v>0</v>
      </c>
      <c r="J70" s="240"/>
      <c r="K70" s="240"/>
      <c r="L70" s="209">
        <v>0</v>
      </c>
      <c r="M70" s="10"/>
    </row>
    <row r="71" spans="1:13" ht="48" customHeight="1" x14ac:dyDescent="0.25">
      <c r="A71" s="485"/>
      <c r="B71" s="240"/>
      <c r="C71" s="206" t="s">
        <v>308</v>
      </c>
      <c r="D71" s="212">
        <v>0</v>
      </c>
      <c r="E71" s="212">
        <v>0</v>
      </c>
      <c r="F71" s="212">
        <v>0</v>
      </c>
      <c r="G71" s="212">
        <v>0</v>
      </c>
      <c r="H71" s="212">
        <v>0</v>
      </c>
      <c r="I71" s="212">
        <v>0</v>
      </c>
      <c r="J71" s="240"/>
      <c r="K71" s="240"/>
      <c r="L71" s="206">
        <v>0</v>
      </c>
      <c r="M71" s="10"/>
    </row>
    <row r="72" spans="1:13" ht="48" customHeight="1" x14ac:dyDescent="0.25">
      <c r="A72" s="485"/>
      <c r="B72" s="240"/>
      <c r="C72" s="206" t="s">
        <v>309</v>
      </c>
      <c r="D72" s="212">
        <f>SUM(E72:I72)</f>
        <v>0</v>
      </c>
      <c r="E72" s="212">
        <v>0</v>
      </c>
      <c r="F72" s="212">
        <v>0</v>
      </c>
      <c r="G72" s="212">
        <v>0</v>
      </c>
      <c r="H72" s="212">
        <v>0</v>
      </c>
      <c r="I72" s="212">
        <v>0</v>
      </c>
      <c r="J72" s="240"/>
      <c r="K72" s="240"/>
      <c r="L72" s="206">
        <v>0</v>
      </c>
      <c r="M72" s="10"/>
    </row>
    <row r="73" spans="1:13" ht="48" customHeight="1" x14ac:dyDescent="0.25">
      <c r="A73" s="486"/>
      <c r="B73" s="241"/>
      <c r="C73" s="206" t="s">
        <v>310</v>
      </c>
      <c r="D73" s="212">
        <f t="shared" ref="D73" si="34">SUM(E73:I73)</f>
        <v>0</v>
      </c>
      <c r="E73" s="212">
        <v>0</v>
      </c>
      <c r="F73" s="212">
        <v>0</v>
      </c>
      <c r="G73" s="212">
        <v>0</v>
      </c>
      <c r="H73" s="212">
        <v>0</v>
      </c>
      <c r="I73" s="212">
        <v>0</v>
      </c>
      <c r="J73" s="241"/>
      <c r="K73" s="241"/>
      <c r="L73" s="206">
        <v>0</v>
      </c>
      <c r="M73" s="10"/>
    </row>
    <row r="74" spans="1:13" ht="29.25" customHeight="1" x14ac:dyDescent="0.25">
      <c r="A74" s="223" t="s">
        <v>513</v>
      </c>
      <c r="B74" s="224"/>
      <c r="C74" s="224"/>
      <c r="D74" s="224"/>
      <c r="E74" s="224"/>
      <c r="F74" s="224"/>
      <c r="G74" s="224"/>
      <c r="H74" s="224"/>
      <c r="I74" s="224"/>
      <c r="J74" s="224"/>
      <c r="K74" s="224"/>
      <c r="L74" s="225"/>
    </row>
    <row r="75" spans="1:13" ht="29.25" customHeight="1" x14ac:dyDescent="0.25">
      <c r="A75" s="507" t="s">
        <v>316</v>
      </c>
      <c r="B75" s="481" t="s">
        <v>535</v>
      </c>
      <c r="C75" s="67" t="s">
        <v>307</v>
      </c>
      <c r="D75" s="29">
        <f>SUM(D76:D82)</f>
        <v>900</v>
      </c>
      <c r="E75" s="29">
        <f t="shared" ref="E75:I75" si="35">SUM(E76:E82)</f>
        <v>0</v>
      </c>
      <c r="F75" s="29">
        <f t="shared" si="35"/>
        <v>0</v>
      </c>
      <c r="G75" s="29">
        <f t="shared" si="35"/>
        <v>900</v>
      </c>
      <c r="H75" s="29">
        <f t="shared" si="35"/>
        <v>0</v>
      </c>
      <c r="I75" s="29">
        <f t="shared" si="35"/>
        <v>0</v>
      </c>
      <c r="J75" s="481" t="s">
        <v>707</v>
      </c>
      <c r="K75" s="481" t="s">
        <v>289</v>
      </c>
      <c r="L75" s="67">
        <v>48</v>
      </c>
    </row>
    <row r="76" spans="1:13" ht="29.25" customHeight="1" x14ac:dyDescent="0.25">
      <c r="A76" s="508"/>
      <c r="B76" s="240"/>
      <c r="C76" s="180" t="s">
        <v>66</v>
      </c>
      <c r="D76" s="205">
        <f>SUM(E76:I76)</f>
        <v>900</v>
      </c>
      <c r="E76" s="205">
        <f t="shared" ref="E76:F76" si="36">E84+E92+E100+E108</f>
        <v>0</v>
      </c>
      <c r="F76" s="205">
        <f t="shared" si="36"/>
        <v>0</v>
      </c>
      <c r="G76" s="205">
        <f>G84+G92+G100+G108</f>
        <v>900</v>
      </c>
      <c r="H76" s="205">
        <f t="shared" ref="H76:I76" si="37">H84+H92+H100+H108</f>
        <v>0</v>
      </c>
      <c r="I76" s="205">
        <f t="shared" si="37"/>
        <v>0</v>
      </c>
      <c r="J76" s="240"/>
      <c r="K76" s="240"/>
      <c r="L76" s="180">
        <v>48</v>
      </c>
    </row>
    <row r="77" spans="1:13" ht="29.25" customHeight="1" x14ac:dyDescent="0.25">
      <c r="A77" s="508"/>
      <c r="B77" s="240"/>
      <c r="C77" s="180" t="s">
        <v>70</v>
      </c>
      <c r="D77" s="205">
        <f t="shared" ref="D77" si="38">SUM(E77:I77)</f>
        <v>0</v>
      </c>
      <c r="E77" s="205">
        <f t="shared" ref="E77:F77" si="39">E85+E93+E101+E109</f>
        <v>0</v>
      </c>
      <c r="F77" s="205">
        <f t="shared" si="39"/>
        <v>0</v>
      </c>
      <c r="G77" s="205">
        <f t="shared" ref="G77:I82" si="40">G85+G93+G101+G109</f>
        <v>0</v>
      </c>
      <c r="H77" s="205">
        <f t="shared" si="40"/>
        <v>0</v>
      </c>
      <c r="I77" s="205">
        <f t="shared" si="40"/>
        <v>0</v>
      </c>
      <c r="J77" s="240"/>
      <c r="K77" s="240"/>
      <c r="L77" s="180">
        <v>0</v>
      </c>
    </row>
    <row r="78" spans="1:13" ht="29.25" customHeight="1" x14ac:dyDescent="0.25">
      <c r="A78" s="508"/>
      <c r="B78" s="240"/>
      <c r="C78" s="180" t="s">
        <v>297</v>
      </c>
      <c r="D78" s="205">
        <f>SUM(E78:I78)</f>
        <v>0</v>
      </c>
      <c r="E78" s="205">
        <f t="shared" ref="E78:F78" si="41">E86+E94+E102+E110</f>
        <v>0</v>
      </c>
      <c r="F78" s="205">
        <f t="shared" si="41"/>
        <v>0</v>
      </c>
      <c r="G78" s="205">
        <f t="shared" si="40"/>
        <v>0</v>
      </c>
      <c r="H78" s="205">
        <f t="shared" si="40"/>
        <v>0</v>
      </c>
      <c r="I78" s="205">
        <f t="shared" si="40"/>
        <v>0</v>
      </c>
      <c r="J78" s="240"/>
      <c r="K78" s="240"/>
      <c r="L78" s="180">
        <v>0</v>
      </c>
    </row>
    <row r="79" spans="1:13" ht="29.25" customHeight="1" x14ac:dyDescent="0.25">
      <c r="A79" s="508"/>
      <c r="B79" s="240"/>
      <c r="C79" s="180" t="s">
        <v>298</v>
      </c>
      <c r="D79" s="205">
        <f>SUM(E79:I79)</f>
        <v>0</v>
      </c>
      <c r="E79" s="205">
        <f t="shared" ref="E79:F79" si="42">E87+E95+E103+E111</f>
        <v>0</v>
      </c>
      <c r="F79" s="205">
        <f t="shared" si="42"/>
        <v>0</v>
      </c>
      <c r="G79" s="205">
        <f t="shared" si="40"/>
        <v>0</v>
      </c>
      <c r="H79" s="205">
        <f t="shared" si="40"/>
        <v>0</v>
      </c>
      <c r="I79" s="205">
        <f t="shared" si="40"/>
        <v>0</v>
      </c>
      <c r="J79" s="240"/>
      <c r="K79" s="240"/>
      <c r="L79" s="180">
        <v>0</v>
      </c>
    </row>
    <row r="80" spans="1:13" s="61" customFormat="1" ht="29.25" customHeight="1" x14ac:dyDescent="0.25">
      <c r="A80" s="508"/>
      <c r="B80" s="240"/>
      <c r="C80" s="180" t="s">
        <v>308</v>
      </c>
      <c r="D80" s="205">
        <f t="shared" ref="D80:D82" si="43">SUM(E80:I80)</f>
        <v>0</v>
      </c>
      <c r="E80" s="205">
        <f t="shared" ref="E80:F80" si="44">E88+E96+E104+E112</f>
        <v>0</v>
      </c>
      <c r="F80" s="205">
        <f t="shared" si="44"/>
        <v>0</v>
      </c>
      <c r="G80" s="205">
        <f t="shared" si="40"/>
        <v>0</v>
      </c>
      <c r="H80" s="205">
        <f t="shared" si="40"/>
        <v>0</v>
      </c>
      <c r="I80" s="205">
        <f t="shared" si="40"/>
        <v>0</v>
      </c>
      <c r="J80" s="240"/>
      <c r="K80" s="240"/>
      <c r="L80" s="180">
        <v>0</v>
      </c>
    </row>
    <row r="81" spans="1:12" ht="43.5" customHeight="1" x14ac:dyDescent="0.25">
      <c r="A81" s="508"/>
      <c r="B81" s="240"/>
      <c r="C81" s="180" t="s">
        <v>309</v>
      </c>
      <c r="D81" s="205">
        <f t="shared" si="43"/>
        <v>0</v>
      </c>
      <c r="E81" s="205">
        <f t="shared" ref="E81:F81" si="45">E89+E97+E105+E113</f>
        <v>0</v>
      </c>
      <c r="F81" s="205">
        <f t="shared" si="45"/>
        <v>0</v>
      </c>
      <c r="G81" s="205">
        <f t="shared" si="40"/>
        <v>0</v>
      </c>
      <c r="H81" s="205">
        <f t="shared" si="40"/>
        <v>0</v>
      </c>
      <c r="I81" s="205">
        <f t="shared" si="40"/>
        <v>0</v>
      </c>
      <c r="J81" s="240"/>
      <c r="K81" s="240"/>
      <c r="L81" s="180">
        <v>0</v>
      </c>
    </row>
    <row r="82" spans="1:12" ht="48.75" customHeight="1" x14ac:dyDescent="0.25">
      <c r="A82" s="509"/>
      <c r="B82" s="241"/>
      <c r="C82" s="180" t="s">
        <v>310</v>
      </c>
      <c r="D82" s="205">
        <f t="shared" si="43"/>
        <v>0</v>
      </c>
      <c r="E82" s="205">
        <f t="shared" ref="E82:F82" si="46">E90+E98+E106+E114</f>
        <v>0</v>
      </c>
      <c r="F82" s="205">
        <f t="shared" si="46"/>
        <v>0</v>
      </c>
      <c r="G82" s="205">
        <f t="shared" si="40"/>
        <v>0</v>
      </c>
      <c r="H82" s="205">
        <f t="shared" si="40"/>
        <v>0</v>
      </c>
      <c r="I82" s="205">
        <f t="shared" si="40"/>
        <v>0</v>
      </c>
      <c r="J82" s="241"/>
      <c r="K82" s="241"/>
      <c r="L82" s="180">
        <v>0</v>
      </c>
    </row>
    <row r="83" spans="1:12" ht="29.25" customHeight="1" x14ac:dyDescent="0.25">
      <c r="A83" s="484" t="s">
        <v>379</v>
      </c>
      <c r="B83" s="482" t="s">
        <v>516</v>
      </c>
      <c r="C83" s="67" t="s">
        <v>307</v>
      </c>
      <c r="D83" s="29">
        <f>SUM(D84:D90)</f>
        <v>0</v>
      </c>
      <c r="E83" s="29">
        <f t="shared" ref="E83:I83" si="47">SUM(E84:E90)</f>
        <v>0</v>
      </c>
      <c r="F83" s="29">
        <f t="shared" si="47"/>
        <v>0</v>
      </c>
      <c r="G83" s="29">
        <f t="shared" si="47"/>
        <v>0</v>
      </c>
      <c r="H83" s="29">
        <f t="shared" si="47"/>
        <v>0</v>
      </c>
      <c r="I83" s="29">
        <f t="shared" si="47"/>
        <v>0</v>
      </c>
      <c r="J83" s="481" t="s">
        <v>507</v>
      </c>
      <c r="K83" s="481" t="s">
        <v>517</v>
      </c>
      <c r="L83" s="67">
        <v>0</v>
      </c>
    </row>
    <row r="84" spans="1:12" ht="29.25" customHeight="1" x14ac:dyDescent="0.25">
      <c r="A84" s="485"/>
      <c r="B84" s="483"/>
      <c r="C84" s="180" t="s">
        <v>66</v>
      </c>
      <c r="D84" s="205">
        <f>SUM(E84:I84)</f>
        <v>0</v>
      </c>
      <c r="E84" s="205">
        <v>0</v>
      </c>
      <c r="F84" s="205">
        <v>0</v>
      </c>
      <c r="G84" s="205">
        <v>0</v>
      </c>
      <c r="H84" s="205">
        <v>0</v>
      </c>
      <c r="I84" s="205">
        <v>0</v>
      </c>
      <c r="J84" s="240"/>
      <c r="K84" s="240"/>
      <c r="L84" s="180">
        <v>0</v>
      </c>
    </row>
    <row r="85" spans="1:12" ht="29.25" customHeight="1" x14ac:dyDescent="0.25">
      <c r="A85" s="485"/>
      <c r="B85" s="483"/>
      <c r="C85" s="180" t="s">
        <v>70</v>
      </c>
      <c r="D85" s="205">
        <f t="shared" ref="D85" si="48">SUM(E85:I85)</f>
        <v>0</v>
      </c>
      <c r="E85" s="205">
        <v>0</v>
      </c>
      <c r="F85" s="205">
        <v>0</v>
      </c>
      <c r="G85" s="205">
        <v>0</v>
      </c>
      <c r="H85" s="205">
        <v>0</v>
      </c>
      <c r="I85" s="205">
        <v>0</v>
      </c>
      <c r="J85" s="240"/>
      <c r="K85" s="240"/>
      <c r="L85" s="180">
        <v>0</v>
      </c>
    </row>
    <row r="86" spans="1:12" ht="29.25" customHeight="1" x14ac:dyDescent="0.25">
      <c r="A86" s="485"/>
      <c r="B86" s="483"/>
      <c r="C86" s="180" t="s">
        <v>297</v>
      </c>
      <c r="D86" s="205">
        <f>SUM(E86:I86)</f>
        <v>0</v>
      </c>
      <c r="E86" s="205">
        <v>0</v>
      </c>
      <c r="F86" s="205">
        <v>0</v>
      </c>
      <c r="G86" s="205">
        <v>0</v>
      </c>
      <c r="H86" s="205">
        <v>0</v>
      </c>
      <c r="I86" s="205">
        <v>0</v>
      </c>
      <c r="J86" s="240"/>
      <c r="K86" s="240"/>
      <c r="L86" s="180">
        <v>0</v>
      </c>
    </row>
    <row r="87" spans="1:12" ht="29.25" customHeight="1" x14ac:dyDescent="0.25">
      <c r="A87" s="485"/>
      <c r="B87" s="483"/>
      <c r="C87" s="180" t="s">
        <v>298</v>
      </c>
      <c r="D87" s="7">
        <f t="shared" ref="D87:D90" si="49">SUM(E87:I87)</f>
        <v>0</v>
      </c>
      <c r="E87" s="205">
        <v>0</v>
      </c>
      <c r="F87" s="205">
        <v>0</v>
      </c>
      <c r="G87" s="7">
        <v>0</v>
      </c>
      <c r="H87" s="205">
        <v>0</v>
      </c>
      <c r="I87" s="205">
        <v>0</v>
      </c>
      <c r="J87" s="240"/>
      <c r="K87" s="240"/>
      <c r="L87" s="180">
        <v>0</v>
      </c>
    </row>
    <row r="88" spans="1:12" s="61" customFormat="1" ht="29.25" customHeight="1" x14ac:dyDescent="0.25">
      <c r="A88" s="485"/>
      <c r="B88" s="483"/>
      <c r="C88" s="180" t="s">
        <v>308</v>
      </c>
      <c r="D88" s="205">
        <f t="shared" si="49"/>
        <v>0</v>
      </c>
      <c r="E88" s="205">
        <v>0</v>
      </c>
      <c r="F88" s="205">
        <v>0</v>
      </c>
      <c r="G88" s="205">
        <v>0</v>
      </c>
      <c r="H88" s="205">
        <v>0</v>
      </c>
      <c r="I88" s="205">
        <v>0</v>
      </c>
      <c r="J88" s="240"/>
      <c r="K88" s="240"/>
      <c r="L88" s="67">
        <v>0</v>
      </c>
    </row>
    <row r="89" spans="1:12" ht="43.5" customHeight="1" x14ac:dyDescent="0.25">
      <c r="A89" s="485"/>
      <c r="B89" s="483"/>
      <c r="C89" s="180" t="s">
        <v>309</v>
      </c>
      <c r="D89" s="205">
        <f t="shared" si="49"/>
        <v>0</v>
      </c>
      <c r="E89" s="205">
        <v>0</v>
      </c>
      <c r="F89" s="205">
        <v>0</v>
      </c>
      <c r="G89" s="205">
        <v>0</v>
      </c>
      <c r="H89" s="205">
        <v>0</v>
      </c>
      <c r="I89" s="205">
        <v>0</v>
      </c>
      <c r="J89" s="240"/>
      <c r="K89" s="240"/>
      <c r="L89" s="180">
        <v>0</v>
      </c>
    </row>
    <row r="90" spans="1:12" ht="47.25" customHeight="1" x14ac:dyDescent="0.25">
      <c r="A90" s="486"/>
      <c r="B90" s="487"/>
      <c r="C90" s="180" t="s">
        <v>310</v>
      </c>
      <c r="D90" s="205">
        <f t="shared" si="49"/>
        <v>0</v>
      </c>
      <c r="E90" s="205">
        <v>0</v>
      </c>
      <c r="F90" s="205">
        <v>0</v>
      </c>
      <c r="G90" s="205">
        <v>0</v>
      </c>
      <c r="H90" s="205">
        <v>0</v>
      </c>
      <c r="I90" s="205">
        <v>0</v>
      </c>
      <c r="J90" s="241"/>
      <c r="K90" s="241"/>
      <c r="L90" s="180">
        <v>0</v>
      </c>
    </row>
    <row r="91" spans="1:12" ht="29.25" customHeight="1" x14ac:dyDescent="0.25">
      <c r="A91" s="484" t="s">
        <v>380</v>
      </c>
      <c r="B91" s="482" t="s">
        <v>518</v>
      </c>
      <c r="C91" s="67" t="s">
        <v>307</v>
      </c>
      <c r="D91" s="29">
        <f>SUM(D92:D98)</f>
        <v>0</v>
      </c>
      <c r="E91" s="29">
        <f t="shared" ref="E91:I91" si="50">SUM(E92:E98)</f>
        <v>0</v>
      </c>
      <c r="F91" s="29">
        <f t="shared" si="50"/>
        <v>0</v>
      </c>
      <c r="G91" s="29">
        <f t="shared" si="50"/>
        <v>0</v>
      </c>
      <c r="H91" s="29">
        <f t="shared" si="50"/>
        <v>0</v>
      </c>
      <c r="I91" s="29">
        <f t="shared" si="50"/>
        <v>0</v>
      </c>
      <c r="J91" s="482" t="s">
        <v>507</v>
      </c>
      <c r="K91" s="481" t="s">
        <v>519</v>
      </c>
      <c r="L91" s="67">
        <v>0</v>
      </c>
    </row>
    <row r="92" spans="1:12" ht="29.25" customHeight="1" x14ac:dyDescent="0.25">
      <c r="A92" s="485"/>
      <c r="B92" s="513"/>
      <c r="C92" s="180" t="s">
        <v>66</v>
      </c>
      <c r="D92" s="205">
        <f>SUM(E92:I92)</f>
        <v>0</v>
      </c>
      <c r="E92" s="205">
        <v>0</v>
      </c>
      <c r="F92" s="205">
        <v>0</v>
      </c>
      <c r="G92" s="205">
        <v>0</v>
      </c>
      <c r="H92" s="205">
        <v>0</v>
      </c>
      <c r="I92" s="205">
        <v>0</v>
      </c>
      <c r="J92" s="513"/>
      <c r="K92" s="240"/>
      <c r="L92" s="180">
        <v>0</v>
      </c>
    </row>
    <row r="93" spans="1:12" ht="29.25" customHeight="1" x14ac:dyDescent="0.25">
      <c r="A93" s="485"/>
      <c r="B93" s="513"/>
      <c r="C93" s="180" t="s">
        <v>70</v>
      </c>
      <c r="D93" s="205">
        <f t="shared" ref="D93" si="51">SUM(E93:I93)</f>
        <v>0</v>
      </c>
      <c r="E93" s="205">
        <v>0</v>
      </c>
      <c r="F93" s="205">
        <v>0</v>
      </c>
      <c r="G93" s="205">
        <v>0</v>
      </c>
      <c r="H93" s="205">
        <v>0</v>
      </c>
      <c r="I93" s="205">
        <v>0</v>
      </c>
      <c r="J93" s="513"/>
      <c r="K93" s="240"/>
      <c r="L93" s="180">
        <v>0</v>
      </c>
    </row>
    <row r="94" spans="1:12" ht="29.25" customHeight="1" x14ac:dyDescent="0.25">
      <c r="A94" s="485"/>
      <c r="B94" s="513"/>
      <c r="C94" s="180" t="s">
        <v>297</v>
      </c>
      <c r="D94" s="205">
        <f>SUM(E94:I94)</f>
        <v>0</v>
      </c>
      <c r="E94" s="205">
        <v>0</v>
      </c>
      <c r="F94" s="205">
        <v>0</v>
      </c>
      <c r="G94" s="205">
        <v>0</v>
      </c>
      <c r="H94" s="205">
        <v>0</v>
      </c>
      <c r="I94" s="205">
        <v>0</v>
      </c>
      <c r="J94" s="513"/>
      <c r="K94" s="240"/>
      <c r="L94" s="180">
        <v>0</v>
      </c>
    </row>
    <row r="95" spans="1:12" ht="29.25" customHeight="1" x14ac:dyDescent="0.25">
      <c r="A95" s="485"/>
      <c r="B95" s="513"/>
      <c r="C95" s="180" t="s">
        <v>298</v>
      </c>
      <c r="D95" s="205">
        <f t="shared" ref="D95:D98" si="52">SUM(E95:I95)</f>
        <v>0</v>
      </c>
      <c r="E95" s="205">
        <v>0</v>
      </c>
      <c r="F95" s="205">
        <v>0</v>
      </c>
      <c r="G95" s="205">
        <v>0</v>
      </c>
      <c r="H95" s="205">
        <v>0</v>
      </c>
      <c r="I95" s="205">
        <v>0</v>
      </c>
      <c r="J95" s="513"/>
      <c r="K95" s="240"/>
      <c r="L95" s="180">
        <v>0</v>
      </c>
    </row>
    <row r="96" spans="1:12" s="61" customFormat="1" ht="29.25" customHeight="1" x14ac:dyDescent="0.25">
      <c r="A96" s="485"/>
      <c r="B96" s="513"/>
      <c r="C96" s="180" t="s">
        <v>308</v>
      </c>
      <c r="D96" s="205">
        <f t="shared" si="52"/>
        <v>0</v>
      </c>
      <c r="E96" s="205">
        <v>0</v>
      </c>
      <c r="F96" s="205">
        <v>0</v>
      </c>
      <c r="G96" s="205">
        <v>0</v>
      </c>
      <c r="H96" s="205">
        <v>0</v>
      </c>
      <c r="I96" s="205">
        <v>0</v>
      </c>
      <c r="J96" s="513"/>
      <c r="K96" s="240"/>
      <c r="L96" s="67">
        <v>0</v>
      </c>
    </row>
    <row r="97" spans="1:12" ht="43.5" customHeight="1" x14ac:dyDescent="0.25">
      <c r="A97" s="485"/>
      <c r="B97" s="513"/>
      <c r="C97" s="180" t="s">
        <v>309</v>
      </c>
      <c r="D97" s="205">
        <f t="shared" si="52"/>
        <v>0</v>
      </c>
      <c r="E97" s="205">
        <v>0</v>
      </c>
      <c r="F97" s="205">
        <v>0</v>
      </c>
      <c r="G97" s="205">
        <v>0</v>
      </c>
      <c r="H97" s="205">
        <v>0</v>
      </c>
      <c r="I97" s="205">
        <v>0</v>
      </c>
      <c r="J97" s="513"/>
      <c r="K97" s="240"/>
      <c r="L97" s="180">
        <v>0</v>
      </c>
    </row>
    <row r="98" spans="1:12" ht="47.25" customHeight="1" x14ac:dyDescent="0.25">
      <c r="A98" s="486"/>
      <c r="B98" s="514"/>
      <c r="C98" s="180" t="s">
        <v>310</v>
      </c>
      <c r="D98" s="205">
        <f t="shared" si="52"/>
        <v>0</v>
      </c>
      <c r="E98" s="205">
        <v>0</v>
      </c>
      <c r="F98" s="205">
        <v>0</v>
      </c>
      <c r="G98" s="205">
        <v>0</v>
      </c>
      <c r="H98" s="205">
        <v>0</v>
      </c>
      <c r="I98" s="205">
        <v>0</v>
      </c>
      <c r="J98" s="514"/>
      <c r="K98" s="241"/>
      <c r="L98" s="180">
        <v>0</v>
      </c>
    </row>
    <row r="99" spans="1:12" ht="29.25" customHeight="1" x14ac:dyDescent="0.25">
      <c r="A99" s="484" t="s">
        <v>391</v>
      </c>
      <c r="B99" s="481" t="s">
        <v>702</v>
      </c>
      <c r="C99" s="67" t="s">
        <v>307</v>
      </c>
      <c r="D99" s="29">
        <f t="shared" ref="D99:I99" si="53">SUM(D100:D106)</f>
        <v>900</v>
      </c>
      <c r="E99" s="29">
        <f t="shared" si="53"/>
        <v>0</v>
      </c>
      <c r="F99" s="29">
        <f t="shared" si="53"/>
        <v>0</v>
      </c>
      <c r="G99" s="29">
        <f t="shared" si="53"/>
        <v>900</v>
      </c>
      <c r="H99" s="29">
        <f t="shared" si="53"/>
        <v>0</v>
      </c>
      <c r="I99" s="29">
        <f t="shared" si="53"/>
        <v>0</v>
      </c>
      <c r="J99" s="481" t="s">
        <v>707</v>
      </c>
      <c r="K99" s="481" t="s">
        <v>520</v>
      </c>
      <c r="L99" s="67">
        <v>2</v>
      </c>
    </row>
    <row r="100" spans="1:12" ht="29.25" customHeight="1" x14ac:dyDescent="0.25">
      <c r="A100" s="485"/>
      <c r="B100" s="240"/>
      <c r="C100" s="180" t="s">
        <v>66</v>
      </c>
      <c r="D100" s="205">
        <f>SUM(E100:I100)</f>
        <v>900</v>
      </c>
      <c r="E100" s="205">
        <v>0</v>
      </c>
      <c r="F100" s="205">
        <v>0</v>
      </c>
      <c r="G100" s="205">
        <v>900</v>
      </c>
      <c r="H100" s="205">
        <v>0</v>
      </c>
      <c r="I100" s="205">
        <v>0</v>
      </c>
      <c r="J100" s="240"/>
      <c r="K100" s="240"/>
      <c r="L100" s="180">
        <v>2</v>
      </c>
    </row>
    <row r="101" spans="1:12" ht="29.25" customHeight="1" x14ac:dyDescent="0.25">
      <c r="A101" s="485"/>
      <c r="B101" s="240"/>
      <c r="C101" s="180" t="s">
        <v>70</v>
      </c>
      <c r="D101" s="205">
        <f t="shared" ref="D101" si="54">SUM(E101:I101)</f>
        <v>0</v>
      </c>
      <c r="E101" s="205">
        <v>0</v>
      </c>
      <c r="F101" s="205">
        <v>0</v>
      </c>
      <c r="G101" s="205">
        <v>0</v>
      </c>
      <c r="H101" s="205">
        <v>0</v>
      </c>
      <c r="I101" s="205">
        <v>0</v>
      </c>
      <c r="J101" s="240"/>
      <c r="K101" s="240"/>
      <c r="L101" s="180">
        <v>0</v>
      </c>
    </row>
    <row r="102" spans="1:12" ht="29.25" customHeight="1" x14ac:dyDescent="0.25">
      <c r="A102" s="485"/>
      <c r="B102" s="240"/>
      <c r="C102" s="180" t="s">
        <v>297</v>
      </c>
      <c r="D102" s="205">
        <f>SUM(E102:I102)</f>
        <v>0</v>
      </c>
      <c r="E102" s="205">
        <v>0</v>
      </c>
      <c r="F102" s="205">
        <v>0</v>
      </c>
      <c r="G102" s="205">
        <v>0</v>
      </c>
      <c r="H102" s="205">
        <v>0</v>
      </c>
      <c r="I102" s="205">
        <v>0</v>
      </c>
      <c r="J102" s="240"/>
      <c r="K102" s="240"/>
      <c r="L102" s="180">
        <v>0</v>
      </c>
    </row>
    <row r="103" spans="1:12" ht="29.25" customHeight="1" x14ac:dyDescent="0.25">
      <c r="A103" s="485"/>
      <c r="B103" s="240"/>
      <c r="C103" s="180" t="s">
        <v>298</v>
      </c>
      <c r="D103" s="205">
        <f t="shared" ref="D103:D106" si="55">SUM(E103:I103)</f>
        <v>0</v>
      </c>
      <c r="E103" s="205">
        <v>0</v>
      </c>
      <c r="F103" s="205">
        <v>0</v>
      </c>
      <c r="G103" s="205">
        <v>0</v>
      </c>
      <c r="H103" s="205">
        <v>0</v>
      </c>
      <c r="I103" s="205">
        <v>0</v>
      </c>
      <c r="J103" s="240"/>
      <c r="K103" s="240"/>
      <c r="L103" s="180">
        <v>0</v>
      </c>
    </row>
    <row r="104" spans="1:12" s="61" customFormat="1" ht="29.25" customHeight="1" x14ac:dyDescent="0.25">
      <c r="A104" s="485"/>
      <c r="B104" s="240"/>
      <c r="C104" s="180" t="s">
        <v>308</v>
      </c>
      <c r="D104" s="205">
        <f t="shared" si="55"/>
        <v>0</v>
      </c>
      <c r="E104" s="205">
        <v>0</v>
      </c>
      <c r="F104" s="205">
        <v>0</v>
      </c>
      <c r="G104" s="205">
        <v>0</v>
      </c>
      <c r="H104" s="205">
        <v>0</v>
      </c>
      <c r="I104" s="205">
        <v>0</v>
      </c>
      <c r="J104" s="240"/>
      <c r="K104" s="240"/>
      <c r="L104" s="67">
        <v>0</v>
      </c>
    </row>
    <row r="105" spans="1:12" ht="45" customHeight="1" x14ac:dyDescent="0.25">
      <c r="A105" s="485"/>
      <c r="B105" s="240"/>
      <c r="C105" s="180" t="s">
        <v>309</v>
      </c>
      <c r="D105" s="205">
        <f t="shared" si="55"/>
        <v>0</v>
      </c>
      <c r="E105" s="205">
        <v>0</v>
      </c>
      <c r="F105" s="205">
        <v>0</v>
      </c>
      <c r="G105" s="205">
        <v>0</v>
      </c>
      <c r="H105" s="205">
        <v>0</v>
      </c>
      <c r="I105" s="205">
        <v>0</v>
      </c>
      <c r="J105" s="240"/>
      <c r="K105" s="240"/>
      <c r="L105" s="180">
        <v>0</v>
      </c>
    </row>
    <row r="106" spans="1:12" ht="45" customHeight="1" x14ac:dyDescent="0.25">
      <c r="A106" s="486"/>
      <c r="B106" s="241"/>
      <c r="C106" s="180" t="s">
        <v>310</v>
      </c>
      <c r="D106" s="205">
        <f t="shared" si="55"/>
        <v>0</v>
      </c>
      <c r="E106" s="205">
        <v>0</v>
      </c>
      <c r="F106" s="205">
        <v>0</v>
      </c>
      <c r="G106" s="205">
        <v>0</v>
      </c>
      <c r="H106" s="205">
        <v>0</v>
      </c>
      <c r="I106" s="205">
        <v>0</v>
      </c>
      <c r="J106" s="241"/>
      <c r="K106" s="241"/>
      <c r="L106" s="180">
        <v>0</v>
      </c>
    </row>
    <row r="107" spans="1:12" ht="29.25" customHeight="1" x14ac:dyDescent="0.25">
      <c r="A107" s="484" t="s">
        <v>521</v>
      </c>
      <c r="B107" s="481" t="s">
        <v>522</v>
      </c>
      <c r="C107" s="67" t="s">
        <v>307</v>
      </c>
      <c r="D107" s="205">
        <f t="shared" ref="D107:I107" si="56">SUM(D108:D114)</f>
        <v>0</v>
      </c>
      <c r="E107" s="205">
        <f t="shared" si="56"/>
        <v>0</v>
      </c>
      <c r="F107" s="205">
        <f t="shared" si="56"/>
        <v>0</v>
      </c>
      <c r="G107" s="205">
        <f t="shared" si="56"/>
        <v>0</v>
      </c>
      <c r="H107" s="205">
        <f t="shared" si="56"/>
        <v>0</v>
      </c>
      <c r="I107" s="205">
        <f t="shared" si="56"/>
        <v>0</v>
      </c>
      <c r="J107" s="481" t="s">
        <v>523</v>
      </c>
      <c r="K107" s="481" t="s">
        <v>519</v>
      </c>
      <c r="L107" s="180">
        <v>0</v>
      </c>
    </row>
    <row r="108" spans="1:12" ht="29.25" customHeight="1" x14ac:dyDescent="0.25">
      <c r="A108" s="371"/>
      <c r="B108" s="371"/>
      <c r="C108" s="180" t="s">
        <v>66</v>
      </c>
      <c r="D108" s="205">
        <f>SUM(E108:I108)</f>
        <v>0</v>
      </c>
      <c r="E108" s="205">
        <v>0</v>
      </c>
      <c r="F108" s="205">
        <v>0</v>
      </c>
      <c r="G108" s="205">
        <v>0</v>
      </c>
      <c r="H108" s="205">
        <v>0</v>
      </c>
      <c r="I108" s="205">
        <v>0</v>
      </c>
      <c r="J108" s="371"/>
      <c r="K108" s="371"/>
      <c r="L108" s="180">
        <v>0</v>
      </c>
    </row>
    <row r="109" spans="1:12" ht="29.25" customHeight="1" x14ac:dyDescent="0.25">
      <c r="A109" s="371"/>
      <c r="B109" s="371"/>
      <c r="C109" s="180" t="s">
        <v>70</v>
      </c>
      <c r="D109" s="205">
        <f t="shared" ref="D109" si="57">SUM(E109:I109)</f>
        <v>0</v>
      </c>
      <c r="E109" s="205">
        <v>0</v>
      </c>
      <c r="F109" s="205">
        <v>0</v>
      </c>
      <c r="G109" s="205">
        <v>0</v>
      </c>
      <c r="H109" s="205">
        <v>0</v>
      </c>
      <c r="I109" s="205">
        <v>0</v>
      </c>
      <c r="J109" s="371"/>
      <c r="K109" s="371"/>
      <c r="L109" s="180">
        <v>0</v>
      </c>
    </row>
    <row r="110" spans="1:12" ht="29.25" customHeight="1" x14ac:dyDescent="0.25">
      <c r="A110" s="371"/>
      <c r="B110" s="371"/>
      <c r="C110" s="180" t="s">
        <v>297</v>
      </c>
      <c r="D110" s="205">
        <f>SUM(E110:I110)</f>
        <v>0</v>
      </c>
      <c r="E110" s="205">
        <v>0</v>
      </c>
      <c r="F110" s="205">
        <v>0</v>
      </c>
      <c r="G110" s="205">
        <v>0</v>
      </c>
      <c r="H110" s="205">
        <v>0</v>
      </c>
      <c r="I110" s="205">
        <v>0</v>
      </c>
      <c r="J110" s="371"/>
      <c r="K110" s="371"/>
      <c r="L110" s="180">
        <v>0</v>
      </c>
    </row>
    <row r="111" spans="1:12" ht="29.25" customHeight="1" x14ac:dyDescent="0.25">
      <c r="A111" s="371"/>
      <c r="B111" s="371"/>
      <c r="C111" s="180" t="s">
        <v>298</v>
      </c>
      <c r="D111" s="205">
        <f t="shared" ref="D111:D114" si="58">SUM(E111:I111)</f>
        <v>0</v>
      </c>
      <c r="E111" s="205">
        <v>0</v>
      </c>
      <c r="F111" s="205">
        <v>0</v>
      </c>
      <c r="G111" s="205">
        <v>0</v>
      </c>
      <c r="H111" s="205">
        <v>0</v>
      </c>
      <c r="I111" s="205">
        <v>0</v>
      </c>
      <c r="J111" s="371"/>
      <c r="K111" s="371"/>
      <c r="L111" s="180">
        <v>0</v>
      </c>
    </row>
    <row r="112" spans="1:12" s="61" customFormat="1" ht="29.25" customHeight="1" x14ac:dyDescent="0.25">
      <c r="A112" s="371"/>
      <c r="B112" s="371"/>
      <c r="C112" s="180" t="s">
        <v>308</v>
      </c>
      <c r="D112" s="205">
        <f t="shared" si="58"/>
        <v>0</v>
      </c>
      <c r="E112" s="205">
        <v>0</v>
      </c>
      <c r="F112" s="205">
        <v>0</v>
      </c>
      <c r="G112" s="205">
        <v>0</v>
      </c>
      <c r="H112" s="205">
        <v>0</v>
      </c>
      <c r="I112" s="205">
        <v>0</v>
      </c>
      <c r="J112" s="371"/>
      <c r="K112" s="371"/>
      <c r="L112" s="67">
        <v>0</v>
      </c>
    </row>
    <row r="113" spans="1:12" ht="48.75" customHeight="1" x14ac:dyDescent="0.25">
      <c r="A113" s="371"/>
      <c r="B113" s="371"/>
      <c r="C113" s="180" t="s">
        <v>309</v>
      </c>
      <c r="D113" s="205">
        <f t="shared" si="58"/>
        <v>0</v>
      </c>
      <c r="E113" s="205">
        <v>0</v>
      </c>
      <c r="F113" s="205">
        <v>0</v>
      </c>
      <c r="G113" s="205">
        <v>0</v>
      </c>
      <c r="H113" s="205">
        <v>0</v>
      </c>
      <c r="I113" s="205">
        <v>0</v>
      </c>
      <c r="J113" s="371"/>
      <c r="K113" s="371"/>
      <c r="L113" s="180">
        <v>0</v>
      </c>
    </row>
    <row r="114" spans="1:12" ht="48.75" customHeight="1" x14ac:dyDescent="0.25">
      <c r="A114" s="372"/>
      <c r="B114" s="372"/>
      <c r="C114" s="180" t="s">
        <v>310</v>
      </c>
      <c r="D114" s="205">
        <f t="shared" si="58"/>
        <v>0</v>
      </c>
      <c r="E114" s="205">
        <v>0</v>
      </c>
      <c r="F114" s="205">
        <v>0</v>
      </c>
      <c r="G114" s="205">
        <v>0</v>
      </c>
      <c r="H114" s="205">
        <v>0</v>
      </c>
      <c r="I114" s="205">
        <v>0</v>
      </c>
      <c r="J114" s="372"/>
      <c r="K114" s="372"/>
      <c r="L114" s="180">
        <v>0</v>
      </c>
    </row>
    <row r="115" spans="1:12" ht="29.25" customHeight="1" x14ac:dyDescent="0.25">
      <c r="A115" s="223" t="s">
        <v>485</v>
      </c>
      <c r="B115" s="224"/>
      <c r="C115" s="224"/>
      <c r="D115" s="224"/>
      <c r="E115" s="224"/>
      <c r="F115" s="224"/>
      <c r="G115" s="224"/>
      <c r="H115" s="224"/>
      <c r="I115" s="224"/>
      <c r="J115" s="224"/>
      <c r="K115" s="224"/>
      <c r="L115" s="225"/>
    </row>
    <row r="116" spans="1:12" ht="29.25" customHeight="1" x14ac:dyDescent="0.25">
      <c r="A116" s="499">
        <v>3</v>
      </c>
      <c r="B116" s="481" t="s">
        <v>524</v>
      </c>
      <c r="C116" s="67" t="s">
        <v>307</v>
      </c>
      <c r="D116" s="29">
        <f t="shared" ref="D116:I116" si="59">SUM(D117:D123)</f>
        <v>96452.999999999985</v>
      </c>
      <c r="E116" s="29">
        <f t="shared" si="59"/>
        <v>17489.7</v>
      </c>
      <c r="F116" s="29">
        <f t="shared" si="59"/>
        <v>69667.3</v>
      </c>
      <c r="G116" s="29">
        <f t="shared" si="59"/>
        <v>8627.2999999999993</v>
      </c>
      <c r="H116" s="29">
        <f t="shared" si="59"/>
        <v>668.7</v>
      </c>
      <c r="I116" s="29">
        <f t="shared" si="59"/>
        <v>0</v>
      </c>
      <c r="J116" s="481" t="s">
        <v>447</v>
      </c>
      <c r="K116" s="481" t="s">
        <v>525</v>
      </c>
      <c r="L116" s="180" t="s">
        <v>576</v>
      </c>
    </row>
    <row r="117" spans="1:12" ht="29.25" customHeight="1" x14ac:dyDescent="0.25">
      <c r="A117" s="500"/>
      <c r="B117" s="240"/>
      <c r="C117" s="180" t="s">
        <v>66</v>
      </c>
      <c r="D117" s="205">
        <f>SUM(E117:I117)</f>
        <v>31173.800000000003</v>
      </c>
      <c r="E117" s="205">
        <f t="shared" ref="E117:I119" si="60">E125+E133+E141+E149</f>
        <v>17489.7</v>
      </c>
      <c r="F117" s="205">
        <f t="shared" si="60"/>
        <v>11832.1</v>
      </c>
      <c r="G117" s="205">
        <f t="shared" si="60"/>
        <v>1183.3</v>
      </c>
      <c r="H117" s="205">
        <f t="shared" si="60"/>
        <v>668.7</v>
      </c>
      <c r="I117" s="205">
        <f t="shared" si="60"/>
        <v>0</v>
      </c>
      <c r="J117" s="240"/>
      <c r="K117" s="240"/>
      <c r="L117" s="180" t="s">
        <v>773</v>
      </c>
    </row>
    <row r="118" spans="1:12" ht="29.25" customHeight="1" x14ac:dyDescent="0.25">
      <c r="A118" s="500"/>
      <c r="B118" s="240"/>
      <c r="C118" s="180" t="s">
        <v>70</v>
      </c>
      <c r="D118" s="205">
        <f t="shared" ref="D118" si="61">SUM(E118:I118)</f>
        <v>10893.7</v>
      </c>
      <c r="E118" s="205">
        <f t="shared" si="60"/>
        <v>0</v>
      </c>
      <c r="F118" s="205">
        <f t="shared" si="60"/>
        <v>9639.2000000000007</v>
      </c>
      <c r="G118" s="205">
        <f t="shared" si="60"/>
        <v>1254.5</v>
      </c>
      <c r="H118" s="205">
        <f t="shared" si="60"/>
        <v>0</v>
      </c>
      <c r="I118" s="205">
        <f t="shared" si="60"/>
        <v>0</v>
      </c>
      <c r="J118" s="240"/>
      <c r="K118" s="240"/>
      <c r="L118" s="180" t="s">
        <v>577</v>
      </c>
    </row>
    <row r="119" spans="1:12" ht="29.25" customHeight="1" x14ac:dyDescent="0.25">
      <c r="A119" s="500"/>
      <c r="B119" s="240"/>
      <c r="C119" s="180" t="s">
        <v>297</v>
      </c>
      <c r="D119" s="205">
        <f>SUM(E119:I119)</f>
        <v>10866.7</v>
      </c>
      <c r="E119" s="205">
        <f t="shared" ref="E119:F123" si="62">E127+E135+E143+E151</f>
        <v>0</v>
      </c>
      <c r="F119" s="205">
        <f t="shared" si="62"/>
        <v>9639.2000000000007</v>
      </c>
      <c r="G119" s="214">
        <f t="shared" si="60"/>
        <v>1227.5</v>
      </c>
      <c r="H119" s="205">
        <f t="shared" ref="H119:I123" si="63">H127+H135+H143+H151</f>
        <v>0</v>
      </c>
      <c r="I119" s="205">
        <f t="shared" si="63"/>
        <v>0</v>
      </c>
      <c r="J119" s="240"/>
      <c r="K119" s="240"/>
      <c r="L119" s="180" t="s">
        <v>578</v>
      </c>
    </row>
    <row r="120" spans="1:12" ht="29.25" customHeight="1" x14ac:dyDescent="0.25">
      <c r="A120" s="500"/>
      <c r="B120" s="240"/>
      <c r="C120" s="180" t="s">
        <v>298</v>
      </c>
      <c r="D120" s="205">
        <f t="shared" ref="D120:D123" si="64">SUM(E120:I120)</f>
        <v>10879.7</v>
      </c>
      <c r="E120" s="205">
        <f t="shared" si="62"/>
        <v>0</v>
      </c>
      <c r="F120" s="205">
        <f t="shared" si="62"/>
        <v>9639.2000000000007</v>
      </c>
      <c r="G120" s="205">
        <f>G128+G136+G144+G152</f>
        <v>1240.5</v>
      </c>
      <c r="H120" s="205">
        <f t="shared" si="63"/>
        <v>0</v>
      </c>
      <c r="I120" s="205">
        <f t="shared" si="63"/>
        <v>0</v>
      </c>
      <c r="J120" s="240"/>
      <c r="K120" s="240"/>
      <c r="L120" s="180" t="s">
        <v>579</v>
      </c>
    </row>
    <row r="121" spans="1:12" s="61" customFormat="1" ht="29.25" customHeight="1" x14ac:dyDescent="0.25">
      <c r="A121" s="500"/>
      <c r="B121" s="240"/>
      <c r="C121" s="180" t="s">
        <v>308</v>
      </c>
      <c r="D121" s="205">
        <f t="shared" si="64"/>
        <v>10879.7</v>
      </c>
      <c r="E121" s="205">
        <f t="shared" si="62"/>
        <v>0</v>
      </c>
      <c r="F121" s="205">
        <f t="shared" si="62"/>
        <v>9639.2000000000007</v>
      </c>
      <c r="G121" s="205">
        <f>G129+G137+G145+G153</f>
        <v>1240.5</v>
      </c>
      <c r="H121" s="205">
        <f t="shared" si="63"/>
        <v>0</v>
      </c>
      <c r="I121" s="205">
        <f t="shared" si="63"/>
        <v>0</v>
      </c>
      <c r="J121" s="240"/>
      <c r="K121" s="240"/>
      <c r="L121" s="180" t="s">
        <v>580</v>
      </c>
    </row>
    <row r="122" spans="1:12" ht="45" customHeight="1" x14ac:dyDescent="0.25">
      <c r="A122" s="500"/>
      <c r="B122" s="240"/>
      <c r="C122" s="180" t="s">
        <v>309</v>
      </c>
      <c r="D122" s="205">
        <f t="shared" si="64"/>
        <v>10879.7</v>
      </c>
      <c r="E122" s="205">
        <f t="shared" si="62"/>
        <v>0</v>
      </c>
      <c r="F122" s="205">
        <f t="shared" si="62"/>
        <v>9639.2000000000007</v>
      </c>
      <c r="G122" s="205">
        <f>G130+G138+G146+G154</f>
        <v>1240.5</v>
      </c>
      <c r="H122" s="205">
        <f t="shared" si="63"/>
        <v>0</v>
      </c>
      <c r="I122" s="205">
        <f t="shared" si="63"/>
        <v>0</v>
      </c>
      <c r="J122" s="240"/>
      <c r="K122" s="240"/>
      <c r="L122" s="180" t="s">
        <v>581</v>
      </c>
    </row>
    <row r="123" spans="1:12" ht="45" customHeight="1" x14ac:dyDescent="0.25">
      <c r="A123" s="501"/>
      <c r="B123" s="241"/>
      <c r="C123" s="180" t="s">
        <v>310</v>
      </c>
      <c r="D123" s="205">
        <f t="shared" si="64"/>
        <v>10879.7</v>
      </c>
      <c r="E123" s="205">
        <f t="shared" si="62"/>
        <v>0</v>
      </c>
      <c r="F123" s="205">
        <f t="shared" si="62"/>
        <v>9639.2000000000007</v>
      </c>
      <c r="G123" s="205">
        <f>G131+G139+G147+G155</f>
        <v>1240.5</v>
      </c>
      <c r="H123" s="205">
        <f t="shared" si="63"/>
        <v>0</v>
      </c>
      <c r="I123" s="205">
        <f t="shared" si="63"/>
        <v>0</v>
      </c>
      <c r="J123" s="241"/>
      <c r="K123" s="241"/>
      <c r="L123" s="180" t="s">
        <v>582</v>
      </c>
    </row>
    <row r="124" spans="1:12" ht="29.25" customHeight="1" x14ac:dyDescent="0.25">
      <c r="A124" s="510" t="s">
        <v>382</v>
      </c>
      <c r="B124" s="481" t="s">
        <v>52</v>
      </c>
      <c r="C124" s="67" t="s">
        <v>307</v>
      </c>
      <c r="D124" s="205">
        <f>SUM(D125:D131)</f>
        <v>67106.099999999991</v>
      </c>
      <c r="E124" s="205">
        <f t="shared" ref="E124:I124" si="65">SUM(E125:E131)</f>
        <v>0</v>
      </c>
      <c r="F124" s="205">
        <f t="shared" si="65"/>
        <v>58138.399999999994</v>
      </c>
      <c r="G124" s="205">
        <f t="shared" si="65"/>
        <v>8419</v>
      </c>
      <c r="H124" s="205">
        <f t="shared" si="65"/>
        <v>548.70000000000005</v>
      </c>
      <c r="I124" s="205">
        <f t="shared" si="65"/>
        <v>0</v>
      </c>
      <c r="J124" s="481" t="s">
        <v>526</v>
      </c>
      <c r="K124" s="481" t="s">
        <v>527</v>
      </c>
      <c r="L124" s="180" t="s">
        <v>772</v>
      </c>
    </row>
    <row r="125" spans="1:12" ht="29.25" customHeight="1" x14ac:dyDescent="0.25">
      <c r="A125" s="511"/>
      <c r="B125" s="240"/>
      <c r="C125" s="180" t="s">
        <v>66</v>
      </c>
      <c r="D125" s="205">
        <f>SUM(E125:I125)</f>
        <v>9026.9000000000015</v>
      </c>
      <c r="E125" s="205">
        <v>0</v>
      </c>
      <c r="F125" s="205">
        <f>7135.1+368.1</f>
        <v>7503.2000000000007</v>
      </c>
      <c r="G125" s="205">
        <v>975</v>
      </c>
      <c r="H125" s="205">
        <v>548.70000000000005</v>
      </c>
      <c r="I125" s="205">
        <v>0</v>
      </c>
      <c r="J125" s="240"/>
      <c r="K125" s="240"/>
      <c r="L125" s="180" t="s">
        <v>771</v>
      </c>
    </row>
    <row r="126" spans="1:12" ht="29.25" customHeight="1" x14ac:dyDescent="0.25">
      <c r="A126" s="511"/>
      <c r="B126" s="240"/>
      <c r="C126" s="180" t="s">
        <v>70</v>
      </c>
      <c r="D126" s="205">
        <f t="shared" ref="D126" si="66">SUM(E126:I126)</f>
        <v>9693.7000000000007</v>
      </c>
      <c r="E126" s="205">
        <v>0</v>
      </c>
      <c r="F126" s="205">
        <v>8439.2000000000007</v>
      </c>
      <c r="G126" s="205">
        <v>1254.5</v>
      </c>
      <c r="H126" s="205">
        <v>0</v>
      </c>
      <c r="I126" s="205">
        <v>0</v>
      </c>
      <c r="J126" s="240"/>
      <c r="K126" s="240"/>
      <c r="L126" s="180" t="s">
        <v>771</v>
      </c>
    </row>
    <row r="127" spans="1:12" ht="29.25" customHeight="1" x14ac:dyDescent="0.25">
      <c r="A127" s="511"/>
      <c r="B127" s="240"/>
      <c r="C127" s="180" t="s">
        <v>297</v>
      </c>
      <c r="D127" s="205">
        <f>SUM(E127:I127)</f>
        <v>9666.7000000000007</v>
      </c>
      <c r="E127" s="205">
        <v>0</v>
      </c>
      <c r="F127" s="205">
        <v>8439.2000000000007</v>
      </c>
      <c r="G127" s="205">
        <v>1227.5</v>
      </c>
      <c r="H127" s="205">
        <v>0</v>
      </c>
      <c r="I127" s="205">
        <v>0</v>
      </c>
      <c r="J127" s="240"/>
      <c r="K127" s="240"/>
      <c r="L127" s="180" t="s">
        <v>771</v>
      </c>
    </row>
    <row r="128" spans="1:12" ht="29.25" customHeight="1" x14ac:dyDescent="0.25">
      <c r="A128" s="511"/>
      <c r="B128" s="240"/>
      <c r="C128" s="180" t="s">
        <v>298</v>
      </c>
      <c r="D128" s="205">
        <f t="shared" ref="D128:D131" si="67">SUM(E128:I128)</f>
        <v>9679.7000000000007</v>
      </c>
      <c r="E128" s="205">
        <v>0</v>
      </c>
      <c r="F128" s="205">
        <v>8439.2000000000007</v>
      </c>
      <c r="G128" s="205">
        <v>1240.5</v>
      </c>
      <c r="H128" s="205">
        <v>0</v>
      </c>
      <c r="I128" s="205">
        <v>0</v>
      </c>
      <c r="J128" s="240"/>
      <c r="K128" s="240"/>
      <c r="L128" s="180" t="s">
        <v>771</v>
      </c>
    </row>
    <row r="129" spans="1:12" s="61" customFormat="1" ht="29.25" customHeight="1" x14ac:dyDescent="0.25">
      <c r="A129" s="511"/>
      <c r="B129" s="240"/>
      <c r="C129" s="180" t="s">
        <v>308</v>
      </c>
      <c r="D129" s="205">
        <f t="shared" si="67"/>
        <v>9679.7000000000007</v>
      </c>
      <c r="E129" s="205">
        <v>0</v>
      </c>
      <c r="F129" s="205">
        <v>8439.2000000000007</v>
      </c>
      <c r="G129" s="205">
        <v>1240.5</v>
      </c>
      <c r="H129" s="205">
        <v>0</v>
      </c>
      <c r="I129" s="205">
        <v>0</v>
      </c>
      <c r="J129" s="240"/>
      <c r="K129" s="240"/>
      <c r="L129" s="180" t="s">
        <v>771</v>
      </c>
    </row>
    <row r="130" spans="1:12" ht="29.25" customHeight="1" x14ac:dyDescent="0.25">
      <c r="A130" s="511"/>
      <c r="B130" s="240"/>
      <c r="C130" s="180" t="s">
        <v>309</v>
      </c>
      <c r="D130" s="205">
        <f t="shared" si="67"/>
        <v>9679.7000000000007</v>
      </c>
      <c r="E130" s="205">
        <v>0</v>
      </c>
      <c r="F130" s="205">
        <v>8439.2000000000007</v>
      </c>
      <c r="G130" s="205">
        <v>1240.5</v>
      </c>
      <c r="H130" s="205">
        <v>0</v>
      </c>
      <c r="I130" s="205">
        <v>0</v>
      </c>
      <c r="J130" s="240"/>
      <c r="K130" s="240"/>
      <c r="L130" s="180" t="s">
        <v>771</v>
      </c>
    </row>
    <row r="131" spans="1:12" ht="29.25" customHeight="1" x14ac:dyDescent="0.25">
      <c r="A131" s="512"/>
      <c r="B131" s="241"/>
      <c r="C131" s="180" t="s">
        <v>310</v>
      </c>
      <c r="D131" s="205">
        <f t="shared" si="67"/>
        <v>9679.7000000000007</v>
      </c>
      <c r="E131" s="205">
        <v>0</v>
      </c>
      <c r="F131" s="205">
        <v>8439.2000000000007</v>
      </c>
      <c r="G131" s="205">
        <v>1240.5</v>
      </c>
      <c r="H131" s="205">
        <v>0</v>
      </c>
      <c r="I131" s="205">
        <v>0</v>
      </c>
      <c r="J131" s="241"/>
      <c r="K131" s="241"/>
      <c r="L131" s="180" t="s">
        <v>771</v>
      </c>
    </row>
    <row r="132" spans="1:12" ht="29.25" customHeight="1" x14ac:dyDescent="0.25">
      <c r="A132" s="484" t="s">
        <v>109</v>
      </c>
      <c r="B132" s="481" t="s">
        <v>528</v>
      </c>
      <c r="C132" s="67" t="s">
        <v>307</v>
      </c>
      <c r="D132" s="12">
        <f>SUM(D133:D139)</f>
        <v>8520</v>
      </c>
      <c r="E132" s="12">
        <f t="shared" ref="E132:F132" si="68">SUM(E133:E139)</f>
        <v>0</v>
      </c>
      <c r="F132" s="29">
        <f t="shared" si="68"/>
        <v>8400</v>
      </c>
      <c r="G132" s="29">
        <f>SUM(G133:G139)</f>
        <v>0</v>
      </c>
      <c r="H132" s="29">
        <f t="shared" ref="H132:I132" si="69">SUM(H133:H139)</f>
        <v>120</v>
      </c>
      <c r="I132" s="29">
        <f t="shared" si="69"/>
        <v>0</v>
      </c>
      <c r="J132" s="28"/>
      <c r="K132" s="28"/>
      <c r="L132" s="67"/>
    </row>
    <row r="133" spans="1:12" ht="29.25" customHeight="1" x14ac:dyDescent="0.25">
      <c r="A133" s="485"/>
      <c r="B133" s="240"/>
      <c r="C133" s="180" t="s">
        <v>66</v>
      </c>
      <c r="D133" s="11">
        <f>E133+F133+G133+H133+I133</f>
        <v>1320</v>
      </c>
      <c r="E133" s="205">
        <v>0</v>
      </c>
      <c r="F133" s="205">
        <v>1200</v>
      </c>
      <c r="G133" s="205">
        <v>0</v>
      </c>
      <c r="H133" s="205">
        <v>120</v>
      </c>
      <c r="I133" s="205">
        <v>0</v>
      </c>
      <c r="J133" s="481" t="s">
        <v>447</v>
      </c>
      <c r="K133" s="481" t="s">
        <v>527</v>
      </c>
      <c r="L133" s="195" t="s">
        <v>529</v>
      </c>
    </row>
    <row r="134" spans="1:12" ht="29.25" customHeight="1" x14ac:dyDescent="0.25">
      <c r="A134" s="485"/>
      <c r="B134" s="240"/>
      <c r="C134" s="180" t="s">
        <v>70</v>
      </c>
      <c r="D134" s="11">
        <f t="shared" ref="D134:D139" si="70">E134+F134+G134+H134+I134</f>
        <v>1200</v>
      </c>
      <c r="E134" s="205">
        <v>0</v>
      </c>
      <c r="F134" s="205">
        <v>1200</v>
      </c>
      <c r="G134" s="205">
        <v>0</v>
      </c>
      <c r="H134" s="205">
        <v>0</v>
      </c>
      <c r="I134" s="205">
        <v>0</v>
      </c>
      <c r="J134" s="240"/>
      <c r="K134" s="240"/>
      <c r="L134" s="195" t="s">
        <v>529</v>
      </c>
    </row>
    <row r="135" spans="1:12" ht="29.25" customHeight="1" x14ac:dyDescent="0.25">
      <c r="A135" s="485"/>
      <c r="B135" s="240"/>
      <c r="C135" s="180" t="s">
        <v>297</v>
      </c>
      <c r="D135" s="11">
        <f t="shared" si="70"/>
        <v>1200</v>
      </c>
      <c r="E135" s="205">
        <v>0</v>
      </c>
      <c r="F135" s="205">
        <v>1200</v>
      </c>
      <c r="G135" s="205">
        <v>0</v>
      </c>
      <c r="H135" s="205">
        <v>0</v>
      </c>
      <c r="I135" s="205">
        <v>0</v>
      </c>
      <c r="J135" s="240"/>
      <c r="K135" s="240"/>
      <c r="L135" s="195" t="s">
        <v>529</v>
      </c>
    </row>
    <row r="136" spans="1:12" ht="29.25" customHeight="1" x14ac:dyDescent="0.25">
      <c r="A136" s="485"/>
      <c r="B136" s="240"/>
      <c r="C136" s="180" t="s">
        <v>298</v>
      </c>
      <c r="D136" s="11">
        <f t="shared" si="70"/>
        <v>1200</v>
      </c>
      <c r="E136" s="205">
        <v>0</v>
      </c>
      <c r="F136" s="205">
        <v>1200</v>
      </c>
      <c r="G136" s="205">
        <v>0</v>
      </c>
      <c r="H136" s="205">
        <v>0</v>
      </c>
      <c r="I136" s="205">
        <v>0</v>
      </c>
      <c r="J136" s="240"/>
      <c r="K136" s="240"/>
      <c r="L136" s="195" t="s">
        <v>529</v>
      </c>
    </row>
    <row r="137" spans="1:12" ht="29.25" customHeight="1" x14ac:dyDescent="0.25">
      <c r="A137" s="485"/>
      <c r="B137" s="240"/>
      <c r="C137" s="180" t="s">
        <v>308</v>
      </c>
      <c r="D137" s="11">
        <f t="shared" si="70"/>
        <v>1200</v>
      </c>
      <c r="E137" s="205">
        <v>0</v>
      </c>
      <c r="F137" s="205">
        <v>1200</v>
      </c>
      <c r="G137" s="205">
        <v>0</v>
      </c>
      <c r="H137" s="205">
        <v>0</v>
      </c>
      <c r="I137" s="205">
        <v>0</v>
      </c>
      <c r="J137" s="240"/>
      <c r="K137" s="240"/>
      <c r="L137" s="195" t="s">
        <v>529</v>
      </c>
    </row>
    <row r="138" spans="1:12" ht="49.5" customHeight="1" x14ac:dyDescent="0.25">
      <c r="A138" s="485"/>
      <c r="B138" s="240"/>
      <c r="C138" s="180" t="s">
        <v>309</v>
      </c>
      <c r="D138" s="11">
        <f t="shared" si="70"/>
        <v>1200</v>
      </c>
      <c r="E138" s="205">
        <v>0</v>
      </c>
      <c r="F138" s="205">
        <v>1200</v>
      </c>
      <c r="G138" s="205">
        <v>0</v>
      </c>
      <c r="H138" s="205">
        <v>0</v>
      </c>
      <c r="I138" s="205">
        <v>0</v>
      </c>
      <c r="J138" s="240"/>
      <c r="K138" s="240"/>
      <c r="L138" s="195" t="s">
        <v>529</v>
      </c>
    </row>
    <row r="139" spans="1:12" ht="44.25" customHeight="1" x14ac:dyDescent="0.25">
      <c r="A139" s="485"/>
      <c r="B139" s="240"/>
      <c r="C139" s="180" t="s">
        <v>310</v>
      </c>
      <c r="D139" s="11">
        <f t="shared" si="70"/>
        <v>1200</v>
      </c>
      <c r="E139" s="205">
        <v>0</v>
      </c>
      <c r="F139" s="205">
        <v>1200</v>
      </c>
      <c r="G139" s="205">
        <v>0</v>
      </c>
      <c r="H139" s="205">
        <v>0</v>
      </c>
      <c r="I139" s="205">
        <v>0</v>
      </c>
      <c r="J139" s="240"/>
      <c r="K139" s="240"/>
      <c r="L139" s="195" t="s">
        <v>529</v>
      </c>
    </row>
    <row r="140" spans="1:12" ht="29.25" customHeight="1" x14ac:dyDescent="0.25">
      <c r="A140" s="484" t="s">
        <v>383</v>
      </c>
      <c r="B140" s="488" t="s">
        <v>530</v>
      </c>
      <c r="C140" s="67" t="s">
        <v>307</v>
      </c>
      <c r="D140" s="12">
        <f>SUM(D141:D147)</f>
        <v>0</v>
      </c>
      <c r="E140" s="12">
        <f t="shared" ref="E140:F140" si="71">SUM(E141:E147)</f>
        <v>0</v>
      </c>
      <c r="F140" s="29">
        <f t="shared" si="71"/>
        <v>0</v>
      </c>
      <c r="G140" s="29">
        <f>SUM(G141:G147)</f>
        <v>0</v>
      </c>
      <c r="H140" s="29">
        <f t="shared" ref="H140:I140" si="72">SUM(H141:H147)</f>
        <v>0</v>
      </c>
      <c r="I140" s="29">
        <f t="shared" si="72"/>
        <v>0</v>
      </c>
      <c r="J140" s="481" t="s">
        <v>531</v>
      </c>
      <c r="K140" s="488" t="s">
        <v>532</v>
      </c>
      <c r="L140" s="67">
        <v>0</v>
      </c>
    </row>
    <row r="141" spans="1:12" ht="29.25" customHeight="1" x14ac:dyDescent="0.25">
      <c r="A141" s="485"/>
      <c r="B141" s="489"/>
      <c r="C141" s="180" t="s">
        <v>66</v>
      </c>
      <c r="D141" s="11">
        <f>E141+F141+G141+H141+I141</f>
        <v>0</v>
      </c>
      <c r="E141" s="205">
        <v>0</v>
      </c>
      <c r="F141" s="205">
        <v>0</v>
      </c>
      <c r="G141" s="205">
        <v>0</v>
      </c>
      <c r="H141" s="205">
        <v>0</v>
      </c>
      <c r="I141" s="205">
        <v>0</v>
      </c>
      <c r="J141" s="240"/>
      <c r="K141" s="489"/>
      <c r="L141" s="180">
        <v>0</v>
      </c>
    </row>
    <row r="142" spans="1:12" ht="29.25" customHeight="1" x14ac:dyDescent="0.25">
      <c r="A142" s="485"/>
      <c r="B142" s="489"/>
      <c r="C142" s="180" t="s">
        <v>70</v>
      </c>
      <c r="D142" s="11">
        <f t="shared" ref="D142:D147" si="73">E142+F142+G142+H142+I142</f>
        <v>0</v>
      </c>
      <c r="E142" s="205">
        <v>0</v>
      </c>
      <c r="F142" s="205">
        <v>0</v>
      </c>
      <c r="G142" s="205">
        <v>0</v>
      </c>
      <c r="H142" s="205">
        <v>0</v>
      </c>
      <c r="I142" s="205">
        <v>0</v>
      </c>
      <c r="J142" s="240"/>
      <c r="K142" s="489"/>
      <c r="L142" s="180">
        <v>0</v>
      </c>
    </row>
    <row r="143" spans="1:12" ht="29.25" customHeight="1" x14ac:dyDescent="0.25">
      <c r="A143" s="485"/>
      <c r="B143" s="489"/>
      <c r="C143" s="180" t="s">
        <v>297</v>
      </c>
      <c r="D143" s="11">
        <f t="shared" si="73"/>
        <v>0</v>
      </c>
      <c r="E143" s="205">
        <v>0</v>
      </c>
      <c r="F143" s="205">
        <v>0</v>
      </c>
      <c r="G143" s="205">
        <v>0</v>
      </c>
      <c r="H143" s="205">
        <v>0</v>
      </c>
      <c r="I143" s="205">
        <v>0</v>
      </c>
      <c r="J143" s="240"/>
      <c r="K143" s="489"/>
      <c r="L143" s="180">
        <v>0</v>
      </c>
    </row>
    <row r="144" spans="1:12" ht="29.25" customHeight="1" x14ac:dyDescent="0.25">
      <c r="A144" s="485"/>
      <c r="B144" s="489"/>
      <c r="C144" s="180" t="s">
        <v>298</v>
      </c>
      <c r="D144" s="11">
        <f t="shared" si="73"/>
        <v>0</v>
      </c>
      <c r="E144" s="205">
        <v>0</v>
      </c>
      <c r="F144" s="205">
        <v>0</v>
      </c>
      <c r="G144" s="205">
        <v>0</v>
      </c>
      <c r="H144" s="205">
        <v>0</v>
      </c>
      <c r="I144" s="205">
        <v>0</v>
      </c>
      <c r="J144" s="240"/>
      <c r="K144" s="489"/>
      <c r="L144" s="180">
        <v>0</v>
      </c>
    </row>
    <row r="145" spans="1:13" ht="29.25" customHeight="1" x14ac:dyDescent="0.25">
      <c r="A145" s="485"/>
      <c r="B145" s="489"/>
      <c r="C145" s="180" t="s">
        <v>308</v>
      </c>
      <c r="D145" s="11">
        <f t="shared" si="73"/>
        <v>0</v>
      </c>
      <c r="E145" s="205">
        <v>0</v>
      </c>
      <c r="F145" s="205">
        <v>0</v>
      </c>
      <c r="G145" s="205">
        <v>0</v>
      </c>
      <c r="H145" s="205">
        <v>0</v>
      </c>
      <c r="I145" s="205">
        <v>0</v>
      </c>
      <c r="J145" s="240"/>
      <c r="K145" s="489"/>
      <c r="L145" s="180">
        <v>0</v>
      </c>
    </row>
    <row r="146" spans="1:13" ht="45" customHeight="1" x14ac:dyDescent="0.25">
      <c r="A146" s="485"/>
      <c r="B146" s="489"/>
      <c r="C146" s="180" t="s">
        <v>309</v>
      </c>
      <c r="D146" s="11">
        <f t="shared" si="73"/>
        <v>0</v>
      </c>
      <c r="E146" s="205">
        <v>0</v>
      </c>
      <c r="F146" s="205">
        <v>0</v>
      </c>
      <c r="G146" s="205">
        <v>0</v>
      </c>
      <c r="H146" s="205">
        <v>0</v>
      </c>
      <c r="I146" s="205">
        <v>0</v>
      </c>
      <c r="J146" s="240"/>
      <c r="K146" s="489"/>
      <c r="L146" s="180">
        <v>0</v>
      </c>
    </row>
    <row r="147" spans="1:13" ht="40.5" customHeight="1" x14ac:dyDescent="0.25">
      <c r="A147" s="485"/>
      <c r="B147" s="489"/>
      <c r="C147" s="180" t="s">
        <v>310</v>
      </c>
      <c r="D147" s="11">
        <f t="shared" si="73"/>
        <v>0</v>
      </c>
      <c r="E147" s="205">
        <v>0</v>
      </c>
      <c r="F147" s="205">
        <v>0</v>
      </c>
      <c r="G147" s="205">
        <v>0</v>
      </c>
      <c r="H147" s="205">
        <v>0</v>
      </c>
      <c r="I147" s="205">
        <v>0</v>
      </c>
      <c r="J147" s="240"/>
      <c r="K147" s="489"/>
      <c r="L147" s="180">
        <v>0</v>
      </c>
    </row>
    <row r="148" spans="1:13" ht="34.5" customHeight="1" x14ac:dyDescent="0.25">
      <c r="A148" s="484" t="s">
        <v>381</v>
      </c>
      <c r="B148" s="481" t="s">
        <v>664</v>
      </c>
      <c r="C148" s="67"/>
      <c r="D148" s="29">
        <f t="shared" ref="D148:I148" si="74">SUM(D149:D155)</f>
        <v>20826.900000000001</v>
      </c>
      <c r="E148" s="29">
        <f t="shared" si="74"/>
        <v>17489.7</v>
      </c>
      <c r="F148" s="29">
        <f>SUM(F149:F155)</f>
        <v>3128.9</v>
      </c>
      <c r="G148" s="29">
        <f t="shared" si="74"/>
        <v>208.3</v>
      </c>
      <c r="H148" s="29">
        <f t="shared" si="74"/>
        <v>0</v>
      </c>
      <c r="I148" s="29">
        <f t="shared" si="74"/>
        <v>0</v>
      </c>
      <c r="J148" s="481" t="s">
        <v>181</v>
      </c>
      <c r="K148" s="481" t="s">
        <v>665</v>
      </c>
      <c r="L148" s="59" t="s">
        <v>666</v>
      </c>
      <c r="M148" s="18"/>
    </row>
    <row r="149" spans="1:13" ht="29.25" customHeight="1" x14ac:dyDescent="0.25">
      <c r="A149" s="485"/>
      <c r="B149" s="240"/>
      <c r="C149" s="180" t="s">
        <v>66</v>
      </c>
      <c r="D149" s="11">
        <f t="shared" ref="D149:D151" si="75">SUM(E149:I149)</f>
        <v>20826.900000000001</v>
      </c>
      <c r="E149" s="11">
        <v>17489.7</v>
      </c>
      <c r="F149" s="11">
        <v>3128.9</v>
      </c>
      <c r="G149" s="11">
        <v>208.3</v>
      </c>
      <c r="H149" s="172">
        <v>0</v>
      </c>
      <c r="I149" s="11">
        <v>0</v>
      </c>
      <c r="J149" s="240"/>
      <c r="K149" s="240"/>
      <c r="L149" s="195" t="s">
        <v>666</v>
      </c>
      <c r="M149" s="18"/>
    </row>
    <row r="150" spans="1:13" ht="29.25" customHeight="1" x14ac:dyDescent="0.25">
      <c r="A150" s="485"/>
      <c r="B150" s="240"/>
      <c r="C150" s="180" t="s">
        <v>70</v>
      </c>
      <c r="D150" s="11">
        <f t="shared" si="75"/>
        <v>0</v>
      </c>
      <c r="E150" s="11">
        <v>0</v>
      </c>
      <c r="F150" s="11">
        <v>0</v>
      </c>
      <c r="G150" s="11">
        <v>0</v>
      </c>
      <c r="H150" s="11">
        <v>0</v>
      </c>
      <c r="I150" s="11">
        <v>0</v>
      </c>
      <c r="J150" s="240"/>
      <c r="K150" s="240"/>
      <c r="L150" s="195" t="s">
        <v>553</v>
      </c>
      <c r="M150" s="18"/>
    </row>
    <row r="151" spans="1:13" ht="29.25" customHeight="1" x14ac:dyDescent="0.25">
      <c r="A151" s="485"/>
      <c r="B151" s="240"/>
      <c r="C151" s="180" t="s">
        <v>297</v>
      </c>
      <c r="D151" s="11">
        <f t="shared" si="75"/>
        <v>0</v>
      </c>
      <c r="E151" s="11">
        <v>0</v>
      </c>
      <c r="F151" s="11">
        <v>0</v>
      </c>
      <c r="G151" s="11">
        <v>0</v>
      </c>
      <c r="H151" s="11">
        <v>0</v>
      </c>
      <c r="I151" s="11">
        <v>0</v>
      </c>
      <c r="J151" s="240"/>
      <c r="K151" s="240"/>
      <c r="L151" s="195" t="s">
        <v>553</v>
      </c>
      <c r="M151" s="18"/>
    </row>
    <row r="152" spans="1:13" ht="29.25" customHeight="1" x14ac:dyDescent="0.25">
      <c r="A152" s="485"/>
      <c r="B152" s="240"/>
      <c r="C152" s="180" t="s">
        <v>298</v>
      </c>
      <c r="D152" s="11">
        <f>SUM(E152:I152)</f>
        <v>0</v>
      </c>
      <c r="E152" s="11">
        <v>0</v>
      </c>
      <c r="F152" s="11">
        <v>0</v>
      </c>
      <c r="G152" s="11">
        <v>0</v>
      </c>
      <c r="H152" s="11">
        <v>0</v>
      </c>
      <c r="I152" s="13">
        <v>0</v>
      </c>
      <c r="J152" s="240"/>
      <c r="K152" s="240"/>
      <c r="L152" s="195" t="s">
        <v>553</v>
      </c>
      <c r="M152" s="18"/>
    </row>
    <row r="153" spans="1:13" ht="29.25" customHeight="1" x14ac:dyDescent="0.25">
      <c r="A153" s="485"/>
      <c r="B153" s="240"/>
      <c r="C153" s="180" t="s">
        <v>308</v>
      </c>
      <c r="D153" s="11">
        <f>SUM(E153:I153)</f>
        <v>0</v>
      </c>
      <c r="E153" s="11">
        <v>0</v>
      </c>
      <c r="F153" s="11">
        <v>0</v>
      </c>
      <c r="G153" s="11">
        <v>0</v>
      </c>
      <c r="H153" s="11">
        <v>0</v>
      </c>
      <c r="I153" s="13">
        <v>0</v>
      </c>
      <c r="J153" s="240"/>
      <c r="K153" s="240"/>
      <c r="L153" s="195" t="s">
        <v>553</v>
      </c>
      <c r="M153" s="18"/>
    </row>
    <row r="154" spans="1:13" ht="42" customHeight="1" x14ac:dyDescent="0.25">
      <c r="A154" s="485"/>
      <c r="B154" s="240"/>
      <c r="C154" s="180" t="s">
        <v>309</v>
      </c>
      <c r="D154" s="11">
        <f>SUM(E154:I154)</f>
        <v>0</v>
      </c>
      <c r="E154" s="11">
        <v>0</v>
      </c>
      <c r="F154" s="11">
        <v>0</v>
      </c>
      <c r="G154" s="11">
        <v>0</v>
      </c>
      <c r="H154" s="11">
        <v>0</v>
      </c>
      <c r="I154" s="13">
        <v>0</v>
      </c>
      <c r="J154" s="240"/>
      <c r="K154" s="240"/>
      <c r="L154" s="195" t="s">
        <v>553</v>
      </c>
      <c r="M154" s="18"/>
    </row>
    <row r="155" spans="1:13" ht="53.25" customHeight="1" x14ac:dyDescent="0.25">
      <c r="A155" s="486"/>
      <c r="B155" s="241"/>
      <c r="C155" s="180" t="s">
        <v>310</v>
      </c>
      <c r="D155" s="205">
        <f>SUM(E155:I155)</f>
        <v>0</v>
      </c>
      <c r="E155" s="205">
        <v>0</v>
      </c>
      <c r="F155" s="205">
        <v>0</v>
      </c>
      <c r="G155" s="205">
        <v>0</v>
      </c>
      <c r="H155" s="205">
        <v>0</v>
      </c>
      <c r="I155" s="205">
        <v>0</v>
      </c>
      <c r="J155" s="241"/>
      <c r="K155" s="241"/>
      <c r="L155" s="195" t="s">
        <v>553</v>
      </c>
      <c r="M155" s="18"/>
    </row>
    <row r="156" spans="1:13" ht="29.25" customHeight="1" x14ac:dyDescent="0.25">
      <c r="A156" s="490" t="s">
        <v>490</v>
      </c>
      <c r="B156" s="491"/>
      <c r="C156" s="491"/>
      <c r="D156" s="491"/>
      <c r="E156" s="491"/>
      <c r="F156" s="491"/>
      <c r="G156" s="491"/>
      <c r="H156" s="491"/>
      <c r="I156" s="491"/>
      <c r="J156" s="491"/>
      <c r="K156" s="491"/>
      <c r="L156" s="492"/>
    </row>
    <row r="157" spans="1:13" ht="29.25" customHeight="1" x14ac:dyDescent="0.25">
      <c r="A157" s="485" t="s">
        <v>319</v>
      </c>
      <c r="B157" s="482" t="s">
        <v>533</v>
      </c>
      <c r="C157" s="64" t="s">
        <v>307</v>
      </c>
      <c r="D157" s="182">
        <f t="shared" ref="D157:E157" si="76">SUM(D158:D164)</f>
        <v>1120</v>
      </c>
      <c r="E157" s="182">
        <f t="shared" si="76"/>
        <v>0</v>
      </c>
      <c r="F157" s="182">
        <f>SUM(F158:F164)</f>
        <v>0</v>
      </c>
      <c r="G157" s="182">
        <f t="shared" ref="G157:I157" si="77">SUM(G158:G164)</f>
        <v>1120</v>
      </c>
      <c r="H157" s="182">
        <f t="shared" si="77"/>
        <v>0</v>
      </c>
      <c r="I157" s="182">
        <f t="shared" si="77"/>
        <v>0</v>
      </c>
      <c r="J157" s="481" t="s">
        <v>204</v>
      </c>
      <c r="K157" s="482" t="s">
        <v>534</v>
      </c>
      <c r="L157" s="64">
        <v>10500</v>
      </c>
    </row>
    <row r="158" spans="1:13" ht="29.25" customHeight="1" x14ac:dyDescent="0.25">
      <c r="A158" s="485"/>
      <c r="B158" s="483"/>
      <c r="C158" s="180" t="s">
        <v>66</v>
      </c>
      <c r="D158" s="11">
        <f t="shared" ref="D158:D160" si="78">SUM(E158:I158)</f>
        <v>160</v>
      </c>
      <c r="E158" s="11">
        <v>0</v>
      </c>
      <c r="F158" s="11">
        <v>0</v>
      </c>
      <c r="G158" s="11">
        <v>160</v>
      </c>
      <c r="H158" s="11">
        <v>0</v>
      </c>
      <c r="I158" s="11">
        <v>0</v>
      </c>
      <c r="J158" s="240"/>
      <c r="K158" s="483"/>
      <c r="L158" s="180">
        <v>1500</v>
      </c>
    </row>
    <row r="159" spans="1:13" ht="29.25" customHeight="1" x14ac:dyDescent="0.25">
      <c r="A159" s="485"/>
      <c r="B159" s="483"/>
      <c r="C159" s="180" t="s">
        <v>70</v>
      </c>
      <c r="D159" s="11">
        <f t="shared" si="78"/>
        <v>160</v>
      </c>
      <c r="E159" s="11">
        <v>0</v>
      </c>
      <c r="F159" s="11">
        <v>0</v>
      </c>
      <c r="G159" s="11">
        <v>160</v>
      </c>
      <c r="H159" s="11">
        <v>0</v>
      </c>
      <c r="I159" s="11">
        <v>0</v>
      </c>
      <c r="J159" s="240"/>
      <c r="K159" s="483"/>
      <c r="L159" s="180">
        <v>1500</v>
      </c>
    </row>
    <row r="160" spans="1:13" ht="29.25" customHeight="1" x14ac:dyDescent="0.25">
      <c r="A160" s="485"/>
      <c r="B160" s="483"/>
      <c r="C160" s="180" t="s">
        <v>297</v>
      </c>
      <c r="D160" s="11">
        <f t="shared" si="78"/>
        <v>160</v>
      </c>
      <c r="E160" s="11">
        <v>0</v>
      </c>
      <c r="F160" s="11">
        <v>0</v>
      </c>
      <c r="G160" s="11">
        <v>160</v>
      </c>
      <c r="H160" s="11">
        <v>0</v>
      </c>
      <c r="I160" s="11">
        <v>0</v>
      </c>
      <c r="J160" s="240"/>
      <c r="K160" s="483"/>
      <c r="L160" s="180">
        <v>1500</v>
      </c>
    </row>
    <row r="161" spans="1:12" ht="29.25" customHeight="1" x14ac:dyDescent="0.25">
      <c r="A161" s="485"/>
      <c r="B161" s="483"/>
      <c r="C161" s="180" t="s">
        <v>298</v>
      </c>
      <c r="D161" s="11">
        <f>SUM(E161:I161)</f>
        <v>160</v>
      </c>
      <c r="E161" s="11">
        <v>0</v>
      </c>
      <c r="F161" s="11">
        <v>0</v>
      </c>
      <c r="G161" s="11">
        <v>160</v>
      </c>
      <c r="H161" s="11">
        <v>0</v>
      </c>
      <c r="I161" s="13">
        <v>0</v>
      </c>
      <c r="J161" s="240"/>
      <c r="K161" s="483"/>
      <c r="L161" s="180">
        <v>1500</v>
      </c>
    </row>
    <row r="162" spans="1:12" ht="29.25" customHeight="1" x14ac:dyDescent="0.25">
      <c r="A162" s="485"/>
      <c r="B162" s="483"/>
      <c r="C162" s="180" t="s">
        <v>308</v>
      </c>
      <c r="D162" s="11">
        <f t="shared" ref="D162:D164" si="79">SUM(E162:I162)</f>
        <v>160</v>
      </c>
      <c r="E162" s="11">
        <v>0</v>
      </c>
      <c r="F162" s="11">
        <v>0</v>
      </c>
      <c r="G162" s="11">
        <v>160</v>
      </c>
      <c r="H162" s="11">
        <v>0</v>
      </c>
      <c r="I162" s="13">
        <v>0</v>
      </c>
      <c r="J162" s="240"/>
      <c r="K162" s="483"/>
      <c r="L162" s="180">
        <v>1500</v>
      </c>
    </row>
    <row r="163" spans="1:12" ht="47.25" customHeight="1" x14ac:dyDescent="0.25">
      <c r="A163" s="485"/>
      <c r="B163" s="483"/>
      <c r="C163" s="180" t="s">
        <v>309</v>
      </c>
      <c r="D163" s="11">
        <f t="shared" si="79"/>
        <v>160</v>
      </c>
      <c r="E163" s="11">
        <v>0</v>
      </c>
      <c r="F163" s="11">
        <v>0</v>
      </c>
      <c r="G163" s="11">
        <v>160</v>
      </c>
      <c r="H163" s="11">
        <v>0</v>
      </c>
      <c r="I163" s="13">
        <v>0</v>
      </c>
      <c r="J163" s="240"/>
      <c r="K163" s="483"/>
      <c r="L163" s="180">
        <v>1500</v>
      </c>
    </row>
    <row r="164" spans="1:12" ht="46.5" customHeight="1" x14ac:dyDescent="0.25">
      <c r="A164" s="485"/>
      <c r="B164" s="487"/>
      <c r="C164" s="180" t="s">
        <v>310</v>
      </c>
      <c r="D164" s="205">
        <f t="shared" si="79"/>
        <v>160</v>
      </c>
      <c r="E164" s="205">
        <v>0</v>
      </c>
      <c r="F164" s="205">
        <v>0</v>
      </c>
      <c r="G164" s="11">
        <v>160</v>
      </c>
      <c r="H164" s="205">
        <v>0</v>
      </c>
      <c r="I164" s="205">
        <v>0</v>
      </c>
      <c r="J164" s="240"/>
      <c r="K164" s="487"/>
      <c r="L164" s="180">
        <v>1500</v>
      </c>
    </row>
    <row r="165" spans="1:12" ht="46.5" customHeight="1" x14ac:dyDescent="0.25">
      <c r="A165" s="484" t="s">
        <v>768</v>
      </c>
      <c r="B165" s="481" t="s">
        <v>774</v>
      </c>
      <c r="C165" s="206" t="s">
        <v>307</v>
      </c>
      <c r="D165" s="212">
        <f>SUM(D166:D172)</f>
        <v>1120</v>
      </c>
      <c r="E165" s="212">
        <f t="shared" ref="E165" si="80">SUM(E166:E172)</f>
        <v>0</v>
      </c>
      <c r="F165" s="212">
        <f>SUM(F166:F172)</f>
        <v>0</v>
      </c>
      <c r="G165" s="11">
        <f t="shared" ref="G165:I165" si="81">SUM(G166:G172)</f>
        <v>1120</v>
      </c>
      <c r="H165" s="212">
        <f t="shared" si="81"/>
        <v>0</v>
      </c>
      <c r="I165" s="212">
        <f t="shared" si="81"/>
        <v>0</v>
      </c>
      <c r="J165" s="481" t="s">
        <v>204</v>
      </c>
      <c r="K165" s="482" t="s">
        <v>534</v>
      </c>
      <c r="L165" s="206">
        <v>10500</v>
      </c>
    </row>
    <row r="166" spans="1:12" ht="46.5" customHeight="1" x14ac:dyDescent="0.25">
      <c r="A166" s="485"/>
      <c r="B166" s="240"/>
      <c r="C166" s="206" t="s">
        <v>66</v>
      </c>
      <c r="D166" s="212">
        <f t="shared" ref="D166:D168" si="82">SUM(E166:I166)</f>
        <v>160</v>
      </c>
      <c r="E166" s="212">
        <v>0</v>
      </c>
      <c r="F166" s="212">
        <v>0</v>
      </c>
      <c r="G166" s="11">
        <v>160</v>
      </c>
      <c r="H166" s="212">
        <v>0</v>
      </c>
      <c r="I166" s="212">
        <v>0</v>
      </c>
      <c r="J166" s="240"/>
      <c r="K166" s="483"/>
      <c r="L166" s="206">
        <v>1500</v>
      </c>
    </row>
    <row r="167" spans="1:12" ht="46.5" customHeight="1" x14ac:dyDescent="0.25">
      <c r="A167" s="485"/>
      <c r="B167" s="240"/>
      <c r="C167" s="206" t="s">
        <v>70</v>
      </c>
      <c r="D167" s="212">
        <f t="shared" si="82"/>
        <v>160</v>
      </c>
      <c r="E167" s="212">
        <v>0</v>
      </c>
      <c r="F167" s="212">
        <v>0</v>
      </c>
      <c r="G167" s="11">
        <v>160</v>
      </c>
      <c r="H167" s="212">
        <v>0</v>
      </c>
      <c r="I167" s="212">
        <v>0</v>
      </c>
      <c r="J167" s="240"/>
      <c r="K167" s="483"/>
      <c r="L167" s="206">
        <v>1500</v>
      </c>
    </row>
    <row r="168" spans="1:12" ht="46.5" customHeight="1" x14ac:dyDescent="0.25">
      <c r="A168" s="485"/>
      <c r="B168" s="240"/>
      <c r="C168" s="206" t="s">
        <v>297</v>
      </c>
      <c r="D168" s="212">
        <f t="shared" si="82"/>
        <v>160</v>
      </c>
      <c r="E168" s="212">
        <v>0</v>
      </c>
      <c r="F168" s="212">
        <v>0</v>
      </c>
      <c r="G168" s="11">
        <v>160</v>
      </c>
      <c r="H168" s="212">
        <v>0</v>
      </c>
      <c r="I168" s="212">
        <v>0</v>
      </c>
      <c r="J168" s="240"/>
      <c r="K168" s="483"/>
      <c r="L168" s="206">
        <v>1500</v>
      </c>
    </row>
    <row r="169" spans="1:12" ht="46.5" customHeight="1" x14ac:dyDescent="0.25">
      <c r="A169" s="485"/>
      <c r="B169" s="240"/>
      <c r="C169" s="206" t="s">
        <v>298</v>
      </c>
      <c r="D169" s="212">
        <f>SUM(E169:I169)</f>
        <v>160</v>
      </c>
      <c r="E169" s="212">
        <v>0</v>
      </c>
      <c r="F169" s="212">
        <v>0</v>
      </c>
      <c r="G169" s="11">
        <v>160</v>
      </c>
      <c r="H169" s="212">
        <v>0</v>
      </c>
      <c r="I169" s="212">
        <v>0</v>
      </c>
      <c r="J169" s="240"/>
      <c r="K169" s="483"/>
      <c r="L169" s="206">
        <v>1500</v>
      </c>
    </row>
    <row r="170" spans="1:12" ht="46.5" customHeight="1" x14ac:dyDescent="0.25">
      <c r="A170" s="485"/>
      <c r="B170" s="240"/>
      <c r="C170" s="206" t="s">
        <v>308</v>
      </c>
      <c r="D170" s="212">
        <f t="shared" ref="D170:D172" si="83">SUM(E170:I170)</f>
        <v>160</v>
      </c>
      <c r="E170" s="212">
        <v>0</v>
      </c>
      <c r="F170" s="212">
        <v>0</v>
      </c>
      <c r="G170" s="11">
        <v>160</v>
      </c>
      <c r="H170" s="212">
        <v>0</v>
      </c>
      <c r="I170" s="212">
        <v>0</v>
      </c>
      <c r="J170" s="240"/>
      <c r="K170" s="483"/>
      <c r="L170" s="206">
        <v>1500</v>
      </c>
    </row>
    <row r="171" spans="1:12" ht="46.5" customHeight="1" x14ac:dyDescent="0.25">
      <c r="A171" s="485"/>
      <c r="B171" s="240"/>
      <c r="C171" s="206" t="s">
        <v>309</v>
      </c>
      <c r="D171" s="212">
        <f t="shared" si="83"/>
        <v>160</v>
      </c>
      <c r="E171" s="212">
        <v>0</v>
      </c>
      <c r="F171" s="212">
        <v>0</v>
      </c>
      <c r="G171" s="11">
        <v>160</v>
      </c>
      <c r="H171" s="212">
        <v>0</v>
      </c>
      <c r="I171" s="212">
        <v>0</v>
      </c>
      <c r="J171" s="240"/>
      <c r="K171" s="483"/>
      <c r="L171" s="206">
        <v>1500</v>
      </c>
    </row>
    <row r="172" spans="1:12" ht="46.5" customHeight="1" x14ac:dyDescent="0.25">
      <c r="A172" s="486"/>
      <c r="B172" s="241"/>
      <c r="C172" s="206" t="s">
        <v>310</v>
      </c>
      <c r="D172" s="212">
        <f t="shared" si="83"/>
        <v>160</v>
      </c>
      <c r="E172" s="212">
        <v>0</v>
      </c>
      <c r="F172" s="212">
        <v>0</v>
      </c>
      <c r="G172" s="11">
        <v>160</v>
      </c>
      <c r="H172" s="212">
        <v>0</v>
      </c>
      <c r="I172" s="212">
        <v>0</v>
      </c>
      <c r="J172" s="207"/>
      <c r="K172" s="208"/>
      <c r="L172" s="206">
        <v>1500</v>
      </c>
    </row>
    <row r="173" spans="1:12" ht="29.25" customHeight="1" x14ac:dyDescent="0.25">
      <c r="A173" s="484"/>
      <c r="B173" s="481" t="s">
        <v>116</v>
      </c>
      <c r="C173" s="67" t="s">
        <v>307</v>
      </c>
      <c r="D173" s="29">
        <f>SUM(D174:D180)</f>
        <v>157068.5</v>
      </c>
      <c r="E173" s="29">
        <f t="shared" ref="E173:I173" si="84">SUM(E174:E180)</f>
        <v>17489.7</v>
      </c>
      <c r="F173" s="29">
        <f t="shared" si="84"/>
        <v>69667.3</v>
      </c>
      <c r="G173" s="29">
        <f t="shared" si="84"/>
        <v>68742.8</v>
      </c>
      <c r="H173" s="29">
        <f t="shared" si="84"/>
        <v>668.7</v>
      </c>
      <c r="I173" s="29">
        <f t="shared" si="84"/>
        <v>500</v>
      </c>
      <c r="J173" s="481"/>
      <c r="K173" s="481"/>
      <c r="L173" s="180"/>
    </row>
    <row r="174" spans="1:12" ht="29.25" customHeight="1" x14ac:dyDescent="0.25">
      <c r="A174" s="485"/>
      <c r="B174" s="240"/>
      <c r="C174" s="67" t="s">
        <v>66</v>
      </c>
      <c r="D174" s="29">
        <f t="shared" ref="D174:D175" si="85">SUM(E174:I174)</f>
        <v>45480.2</v>
      </c>
      <c r="E174" s="29">
        <f t="shared" ref="E174:I180" si="86">E158+E117+E76+E11</f>
        <v>17489.7</v>
      </c>
      <c r="F174" s="29">
        <f t="shared" si="86"/>
        <v>11832.1</v>
      </c>
      <c r="G174" s="29">
        <f t="shared" si="86"/>
        <v>14989.7</v>
      </c>
      <c r="H174" s="29">
        <f t="shared" si="86"/>
        <v>668.7</v>
      </c>
      <c r="I174" s="29">
        <f t="shared" si="86"/>
        <v>500</v>
      </c>
      <c r="J174" s="240"/>
      <c r="K174" s="240"/>
      <c r="L174" s="180"/>
    </row>
    <row r="175" spans="1:12" ht="29.25" customHeight="1" x14ac:dyDescent="0.25">
      <c r="A175" s="485"/>
      <c r="B175" s="240"/>
      <c r="C175" s="180" t="s">
        <v>70</v>
      </c>
      <c r="D175" s="205">
        <f t="shared" si="85"/>
        <v>18691</v>
      </c>
      <c r="E175" s="205">
        <f t="shared" si="86"/>
        <v>0</v>
      </c>
      <c r="F175" s="205">
        <f t="shared" si="86"/>
        <v>9639.2000000000007</v>
      </c>
      <c r="G175" s="205">
        <f t="shared" si="86"/>
        <v>9051.7999999999993</v>
      </c>
      <c r="H175" s="205">
        <f t="shared" si="86"/>
        <v>0</v>
      </c>
      <c r="I175" s="205">
        <f t="shared" si="86"/>
        <v>0</v>
      </c>
      <c r="J175" s="240"/>
      <c r="K175" s="240"/>
      <c r="L175" s="180"/>
    </row>
    <row r="176" spans="1:12" ht="29.25" customHeight="1" x14ac:dyDescent="0.25">
      <c r="A176" s="485"/>
      <c r="B176" s="240"/>
      <c r="C176" s="180" t="s">
        <v>297</v>
      </c>
      <c r="D176" s="205">
        <f>SUM(E176:I176)</f>
        <v>18478.099999999999</v>
      </c>
      <c r="E176" s="205">
        <f t="shared" si="86"/>
        <v>0</v>
      </c>
      <c r="F176" s="205">
        <f t="shared" si="86"/>
        <v>9639.2000000000007</v>
      </c>
      <c r="G176" s="205">
        <f t="shared" si="86"/>
        <v>8838.9</v>
      </c>
      <c r="H176" s="205">
        <f t="shared" si="86"/>
        <v>0</v>
      </c>
      <c r="I176" s="205">
        <f t="shared" si="86"/>
        <v>0</v>
      </c>
      <c r="J176" s="240"/>
      <c r="K176" s="240"/>
      <c r="L176" s="180"/>
    </row>
    <row r="177" spans="1:12" ht="29.25" customHeight="1" x14ac:dyDescent="0.25">
      <c r="A177" s="485"/>
      <c r="B177" s="240"/>
      <c r="C177" s="180" t="s">
        <v>298</v>
      </c>
      <c r="D177" s="205">
        <f t="shared" ref="D177:D180" si="87">SUM(E177:I177)</f>
        <v>18604.800000000003</v>
      </c>
      <c r="E177" s="205">
        <f t="shared" si="86"/>
        <v>0</v>
      </c>
      <c r="F177" s="205">
        <f t="shared" si="86"/>
        <v>9639.2000000000007</v>
      </c>
      <c r="G177" s="205">
        <f t="shared" si="86"/>
        <v>8965.6</v>
      </c>
      <c r="H177" s="205">
        <f t="shared" si="86"/>
        <v>0</v>
      </c>
      <c r="I177" s="205">
        <f t="shared" si="86"/>
        <v>0</v>
      </c>
      <c r="J177" s="240"/>
      <c r="K177" s="240"/>
      <c r="L177" s="180"/>
    </row>
    <row r="178" spans="1:12" ht="29.25" customHeight="1" x14ac:dyDescent="0.25">
      <c r="A178" s="485"/>
      <c r="B178" s="240"/>
      <c r="C178" s="180" t="s">
        <v>308</v>
      </c>
      <c r="D178" s="205">
        <f t="shared" si="87"/>
        <v>18604.800000000003</v>
      </c>
      <c r="E178" s="205">
        <f t="shared" si="86"/>
        <v>0</v>
      </c>
      <c r="F178" s="205">
        <f t="shared" si="86"/>
        <v>9639.2000000000007</v>
      </c>
      <c r="G178" s="205">
        <f t="shared" si="86"/>
        <v>8965.6</v>
      </c>
      <c r="H178" s="205">
        <f t="shared" si="86"/>
        <v>0</v>
      </c>
      <c r="I178" s="205">
        <f t="shared" si="86"/>
        <v>0</v>
      </c>
      <c r="J178" s="240"/>
      <c r="K178" s="240"/>
      <c r="L178" s="180"/>
    </row>
    <row r="179" spans="1:12" ht="43.5" customHeight="1" x14ac:dyDescent="0.25">
      <c r="A179" s="485"/>
      <c r="B179" s="240"/>
      <c r="C179" s="180" t="s">
        <v>309</v>
      </c>
      <c r="D179" s="205">
        <f t="shared" si="87"/>
        <v>18604.800000000003</v>
      </c>
      <c r="E179" s="205">
        <f t="shared" si="86"/>
        <v>0</v>
      </c>
      <c r="F179" s="205">
        <f t="shared" si="86"/>
        <v>9639.2000000000007</v>
      </c>
      <c r="G179" s="205">
        <f t="shared" si="86"/>
        <v>8965.6</v>
      </c>
      <c r="H179" s="205">
        <f t="shared" si="86"/>
        <v>0</v>
      </c>
      <c r="I179" s="205">
        <f t="shared" si="86"/>
        <v>0</v>
      </c>
      <c r="J179" s="240"/>
      <c r="K179" s="240"/>
      <c r="L179" s="180"/>
    </row>
    <row r="180" spans="1:12" ht="49.5" customHeight="1" x14ac:dyDescent="0.25">
      <c r="A180" s="486"/>
      <c r="B180" s="241"/>
      <c r="C180" s="180" t="s">
        <v>310</v>
      </c>
      <c r="D180" s="205">
        <f t="shared" si="87"/>
        <v>18604.800000000003</v>
      </c>
      <c r="E180" s="205">
        <f t="shared" si="86"/>
        <v>0</v>
      </c>
      <c r="F180" s="205">
        <f t="shared" si="86"/>
        <v>9639.2000000000007</v>
      </c>
      <c r="G180" s="205">
        <f t="shared" si="86"/>
        <v>8965.6</v>
      </c>
      <c r="H180" s="205">
        <f t="shared" si="86"/>
        <v>0</v>
      </c>
      <c r="I180" s="205">
        <f t="shared" si="86"/>
        <v>0</v>
      </c>
      <c r="J180" s="241"/>
      <c r="K180" s="241"/>
      <c r="L180" s="180"/>
    </row>
    <row r="183" spans="1:12" ht="29.25" customHeight="1" x14ac:dyDescent="0.25">
      <c r="J183" s="4"/>
    </row>
  </sheetData>
  <mergeCells count="96">
    <mergeCell ref="K34:K41"/>
    <mergeCell ref="K50:K57"/>
    <mergeCell ref="J42:J49"/>
    <mergeCell ref="A74:L74"/>
    <mergeCell ref="A58:A65"/>
    <mergeCell ref="B58:B65"/>
    <mergeCell ref="J58:J65"/>
    <mergeCell ref="K58:K65"/>
    <mergeCell ref="A66:A73"/>
    <mergeCell ref="B66:B73"/>
    <mergeCell ref="J66:J73"/>
    <mergeCell ref="K66:K73"/>
    <mergeCell ref="A50:A57"/>
    <mergeCell ref="B50:B57"/>
    <mergeCell ref="J50:J57"/>
    <mergeCell ref="A91:A98"/>
    <mergeCell ref="B91:B98"/>
    <mergeCell ref="J91:J98"/>
    <mergeCell ref="B75:B82"/>
    <mergeCell ref="J75:J82"/>
    <mergeCell ref="K173:K180"/>
    <mergeCell ref="J173:J180"/>
    <mergeCell ref="B173:B180"/>
    <mergeCell ref="A173:A180"/>
    <mergeCell ref="K107:K114"/>
    <mergeCell ref="B107:B114"/>
    <mergeCell ref="J107:J114"/>
    <mergeCell ref="K157:K164"/>
    <mergeCell ref="J157:J164"/>
    <mergeCell ref="K133:K139"/>
    <mergeCell ref="A124:A131"/>
    <mergeCell ref="J124:J131"/>
    <mergeCell ref="K124:K131"/>
    <mergeCell ref="B116:B123"/>
    <mergeCell ref="B124:B131"/>
    <mergeCell ref="A107:A114"/>
    <mergeCell ref="A1:L3"/>
    <mergeCell ref="K75:K82"/>
    <mergeCell ref="A83:A90"/>
    <mergeCell ref="B83:B90"/>
    <mergeCell ref="J83:J90"/>
    <mergeCell ref="K83:K90"/>
    <mergeCell ref="K26:K33"/>
    <mergeCell ref="J26:J33"/>
    <mergeCell ref="A26:A33"/>
    <mergeCell ref="E5:I5"/>
    <mergeCell ref="J5:J6"/>
    <mergeCell ref="K5:L5"/>
    <mergeCell ref="A8:L8"/>
    <mergeCell ref="A10:A17"/>
    <mergeCell ref="K10:K17"/>
    <mergeCell ref="A75:A82"/>
    <mergeCell ref="B148:B155"/>
    <mergeCell ref="A115:L115"/>
    <mergeCell ref="A99:A106"/>
    <mergeCell ref="B99:B106"/>
    <mergeCell ref="J99:J106"/>
    <mergeCell ref="A116:A123"/>
    <mergeCell ref="J116:J123"/>
    <mergeCell ref="B132:B139"/>
    <mergeCell ref="A132:A139"/>
    <mergeCell ref="A140:A147"/>
    <mergeCell ref="B140:B147"/>
    <mergeCell ref="J133:J139"/>
    <mergeCell ref="K116:K123"/>
    <mergeCell ref="K99:K106"/>
    <mergeCell ref="C5:C6"/>
    <mergeCell ref="B5:B6"/>
    <mergeCell ref="A5:A6"/>
    <mergeCell ref="D5:D6"/>
    <mergeCell ref="B10:B17"/>
    <mergeCell ref="A9:L9"/>
    <mergeCell ref="J10:J17"/>
    <mergeCell ref="J18:J25"/>
    <mergeCell ref="B18:B25"/>
    <mergeCell ref="A42:A49"/>
    <mergeCell ref="B42:B49"/>
    <mergeCell ref="A18:A25"/>
    <mergeCell ref="J34:J41"/>
    <mergeCell ref="B26:B33"/>
    <mergeCell ref="J165:J171"/>
    <mergeCell ref="K165:K171"/>
    <mergeCell ref="A165:A172"/>
    <mergeCell ref="B165:B172"/>
    <mergeCell ref="K18:K25"/>
    <mergeCell ref="A157:A164"/>
    <mergeCell ref="B157:B164"/>
    <mergeCell ref="A148:A155"/>
    <mergeCell ref="B34:B41"/>
    <mergeCell ref="J140:J147"/>
    <mergeCell ref="K140:K147"/>
    <mergeCell ref="J148:J155"/>
    <mergeCell ref="K148:K155"/>
    <mergeCell ref="A156:L156"/>
    <mergeCell ref="A34:A41"/>
    <mergeCell ref="K91:K98"/>
  </mergeCells>
  <pageMargins left="0.43307086614173229" right="0.27559055118110237" top="0.6692913385826772" bottom="0.15748031496062992" header="0.31496062992125984" footer="0.31496062992125984"/>
  <pageSetup paperSize="9" scale="60" firstPageNumber="39" fitToHeight="0" orientation="portrait" useFirstPageNumber="1" r:id="rId1"/>
  <headerFooter>
    <oddHeader>&amp;C&amp;12&amp;P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84:A86"/>
  <sheetViews>
    <sheetView view="pageLayout" topLeftCell="B1" zoomScale="90" zoomScalePageLayoutView="90" workbookViewId="0">
      <selection activeCell="M81" sqref="M81"/>
    </sheetView>
  </sheetViews>
  <sheetFormatPr defaultRowHeight="15" x14ac:dyDescent="0.25"/>
  <cols>
    <col min="1" max="16384" width="9.140625" style="19"/>
  </cols>
  <sheetData>
    <row r="84" ht="7.5" customHeight="1" x14ac:dyDescent="0.25"/>
    <row r="85" hidden="1" x14ac:dyDescent="0.25"/>
    <row r="86" hidden="1" x14ac:dyDescent="0.25"/>
  </sheetData>
  <pageMargins left="0.43307086614173229" right="0.27559055118110237" top="0.74803149606299213" bottom="0.74803149606299213" header="0.31496062992125984" footer="0.31496062992125984"/>
  <pageSetup paperSize="9" scale="52" firstPageNumber="45" fitToHeight="0" orientation="portrait" useFirstPageNumber="1" horizontalDpi="300" verticalDpi="300" r:id="rId1"/>
  <headerFooter>
    <oddHeader>&amp;C&amp;12&amp;P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J37"/>
  <sheetViews>
    <sheetView view="pageLayout" topLeftCell="A10" zoomScale="70" zoomScaleNormal="80" zoomScalePageLayoutView="70" workbookViewId="0">
      <selection activeCell="T32" sqref="T32"/>
    </sheetView>
  </sheetViews>
  <sheetFormatPr defaultRowHeight="15" x14ac:dyDescent="0.25"/>
  <cols>
    <col min="1" max="1" width="37.7109375" style="169" customWidth="1"/>
    <col min="2" max="2" width="36.28515625" style="170" customWidth="1"/>
    <col min="3" max="3" width="12" style="170" customWidth="1"/>
    <col min="4" max="4" width="12.140625" style="170" customWidth="1"/>
    <col min="5" max="5" width="10.5703125" style="170" customWidth="1"/>
    <col min="6" max="6" width="10.42578125" style="170" customWidth="1"/>
    <col min="7" max="7" width="11.28515625" style="170" customWidth="1"/>
    <col min="8" max="8" width="11.7109375" style="170" customWidth="1"/>
    <col min="9" max="9" width="14.42578125" style="170" customWidth="1"/>
    <col min="10" max="10" width="13.85546875" style="170" customWidth="1"/>
    <col min="11" max="16384" width="9.140625" style="165"/>
  </cols>
  <sheetData>
    <row r="1" spans="1:10" ht="78" customHeight="1" x14ac:dyDescent="0.25">
      <c r="A1" s="502" t="s">
        <v>423</v>
      </c>
      <c r="B1" s="502"/>
      <c r="C1" s="502"/>
      <c r="D1" s="502"/>
      <c r="E1" s="502"/>
      <c r="F1" s="502"/>
      <c r="G1" s="502"/>
      <c r="H1" s="502"/>
      <c r="I1" s="502"/>
      <c r="J1" s="502"/>
    </row>
    <row r="2" spans="1:10" ht="26.25" customHeight="1" x14ac:dyDescent="0.25">
      <c r="A2" s="502"/>
      <c r="B2" s="502"/>
      <c r="C2" s="502"/>
      <c r="D2" s="502"/>
      <c r="E2" s="502"/>
      <c r="F2" s="502"/>
      <c r="G2" s="502"/>
      <c r="H2" s="502"/>
      <c r="I2" s="502"/>
      <c r="J2" s="502"/>
    </row>
    <row r="3" spans="1:10" ht="19.5" customHeight="1" x14ac:dyDescent="0.25">
      <c r="A3" s="502"/>
      <c r="B3" s="502"/>
      <c r="C3" s="502"/>
      <c r="D3" s="502"/>
      <c r="E3" s="502"/>
      <c r="F3" s="502"/>
      <c r="G3" s="502"/>
      <c r="H3" s="502"/>
      <c r="I3" s="502"/>
      <c r="J3" s="502"/>
    </row>
    <row r="4" spans="1:10" ht="38.25" customHeight="1" x14ac:dyDescent="0.25">
      <c r="A4" s="166"/>
      <c r="B4" s="167"/>
      <c r="C4" s="167"/>
      <c r="D4" s="167"/>
      <c r="E4" s="167"/>
      <c r="F4" s="167"/>
      <c r="G4" s="167"/>
      <c r="H4" s="167"/>
      <c r="I4" s="167"/>
      <c r="J4" s="167"/>
    </row>
    <row r="5" spans="1:10" ht="41.25" customHeight="1" x14ac:dyDescent="0.25">
      <c r="A5" s="198" t="s">
        <v>172</v>
      </c>
      <c r="B5" s="317" t="s">
        <v>711</v>
      </c>
      <c r="C5" s="318"/>
      <c r="D5" s="318"/>
      <c r="E5" s="318"/>
      <c r="F5" s="318"/>
      <c r="G5" s="318"/>
      <c r="H5" s="318"/>
      <c r="I5" s="318"/>
      <c r="J5" s="319"/>
    </row>
    <row r="6" spans="1:10" ht="62.25" customHeight="1" x14ac:dyDescent="0.25">
      <c r="A6" s="198" t="s">
        <v>173</v>
      </c>
      <c r="B6" s="317" t="s">
        <v>424</v>
      </c>
      <c r="C6" s="318"/>
      <c r="D6" s="318"/>
      <c r="E6" s="318"/>
      <c r="F6" s="318"/>
      <c r="G6" s="318"/>
      <c r="H6" s="318"/>
      <c r="I6" s="318"/>
      <c r="J6" s="319"/>
    </row>
    <row r="7" spans="1:10" ht="72" customHeight="1" x14ac:dyDescent="0.25">
      <c r="A7" s="198" t="s">
        <v>174</v>
      </c>
      <c r="B7" s="317" t="s">
        <v>424</v>
      </c>
      <c r="C7" s="318"/>
      <c r="D7" s="318"/>
      <c r="E7" s="318"/>
      <c r="F7" s="318"/>
      <c r="G7" s="318"/>
      <c r="H7" s="318"/>
      <c r="I7" s="318"/>
      <c r="J7" s="319"/>
    </row>
    <row r="8" spans="1:10" ht="36.75" customHeight="1" x14ac:dyDescent="0.25">
      <c r="A8" s="198" t="s">
        <v>175</v>
      </c>
      <c r="B8" s="317" t="s">
        <v>470</v>
      </c>
      <c r="C8" s="318"/>
      <c r="D8" s="318"/>
      <c r="E8" s="318"/>
      <c r="F8" s="318"/>
      <c r="G8" s="318"/>
      <c r="H8" s="318"/>
      <c r="I8" s="318"/>
      <c r="J8" s="319"/>
    </row>
    <row r="9" spans="1:10" ht="48" customHeight="1" x14ac:dyDescent="0.25">
      <c r="A9" s="320" t="s">
        <v>176</v>
      </c>
      <c r="B9" s="196" t="s">
        <v>143</v>
      </c>
      <c r="C9" s="190" t="s">
        <v>144</v>
      </c>
      <c r="D9" s="190" t="s">
        <v>353</v>
      </c>
      <c r="E9" s="190" t="s">
        <v>354</v>
      </c>
      <c r="F9" s="190" t="s">
        <v>367</v>
      </c>
      <c r="G9" s="190" t="s">
        <v>368</v>
      </c>
      <c r="H9" s="190" t="s">
        <v>357</v>
      </c>
      <c r="I9" s="190" t="s">
        <v>309</v>
      </c>
      <c r="J9" s="190" t="s">
        <v>310</v>
      </c>
    </row>
    <row r="10" spans="1:10" ht="84" customHeight="1" x14ac:dyDescent="0.25">
      <c r="A10" s="515"/>
      <c r="B10" s="196" t="s">
        <v>416</v>
      </c>
      <c r="C10" s="190">
        <v>80</v>
      </c>
      <c r="D10" s="190">
        <v>85</v>
      </c>
      <c r="E10" s="190">
        <v>90</v>
      </c>
      <c r="F10" s="190">
        <v>90</v>
      </c>
      <c r="G10" s="190">
        <v>90</v>
      </c>
      <c r="H10" s="190">
        <v>90</v>
      </c>
      <c r="I10" s="190">
        <v>90</v>
      </c>
      <c r="J10" s="190">
        <v>90</v>
      </c>
    </row>
    <row r="11" spans="1:10" ht="24.75" customHeight="1" x14ac:dyDescent="0.25">
      <c r="A11" s="320" t="s">
        <v>177</v>
      </c>
      <c r="B11" s="521" t="s">
        <v>717</v>
      </c>
      <c r="C11" s="521"/>
      <c r="D11" s="521"/>
      <c r="E11" s="521"/>
      <c r="F11" s="521"/>
      <c r="G11" s="521"/>
      <c r="H11" s="521"/>
      <c r="I11" s="521"/>
      <c r="J11" s="521"/>
    </row>
    <row r="12" spans="1:10" ht="23.25" customHeight="1" x14ac:dyDescent="0.25">
      <c r="A12" s="321"/>
      <c r="B12" s="521" t="s">
        <v>425</v>
      </c>
      <c r="C12" s="521"/>
      <c r="D12" s="521"/>
      <c r="E12" s="521"/>
      <c r="F12" s="521"/>
      <c r="G12" s="521"/>
      <c r="H12" s="521"/>
      <c r="I12" s="521"/>
      <c r="J12" s="521"/>
    </row>
    <row r="13" spans="1:10" ht="42" customHeight="1" x14ac:dyDescent="0.25">
      <c r="A13" s="321"/>
      <c r="B13" s="317" t="s">
        <v>406</v>
      </c>
      <c r="C13" s="318"/>
      <c r="D13" s="318"/>
      <c r="E13" s="318"/>
      <c r="F13" s="318"/>
      <c r="G13" s="318"/>
      <c r="H13" s="318"/>
      <c r="I13" s="318"/>
      <c r="J13" s="319"/>
    </row>
    <row r="14" spans="1:10" ht="48.75" customHeight="1" x14ac:dyDescent="0.25">
      <c r="A14" s="321"/>
      <c r="B14" s="516" t="s">
        <v>426</v>
      </c>
      <c r="C14" s="517"/>
      <c r="D14" s="517"/>
      <c r="E14" s="517"/>
      <c r="F14" s="517"/>
      <c r="G14" s="517"/>
      <c r="H14" s="517"/>
      <c r="I14" s="517"/>
      <c r="J14" s="518"/>
    </row>
    <row r="15" spans="1:10" ht="48.75" customHeight="1" x14ac:dyDescent="0.25">
      <c r="A15" s="321"/>
      <c r="B15" s="516" t="s">
        <v>407</v>
      </c>
      <c r="C15" s="524"/>
      <c r="D15" s="524"/>
      <c r="E15" s="524"/>
      <c r="F15" s="524"/>
      <c r="G15" s="524"/>
      <c r="H15" s="524"/>
      <c r="I15" s="524"/>
      <c r="J15" s="525"/>
    </row>
    <row r="16" spans="1:10" ht="26.25" customHeight="1" x14ac:dyDescent="0.25">
      <c r="A16" s="515"/>
      <c r="B16" s="522" t="s">
        <v>716</v>
      </c>
      <c r="C16" s="522"/>
      <c r="D16" s="522"/>
      <c r="E16" s="522"/>
      <c r="F16" s="522"/>
      <c r="G16" s="522"/>
      <c r="H16" s="522"/>
      <c r="I16" s="522"/>
      <c r="J16" s="522"/>
    </row>
    <row r="17" spans="1:10" ht="30" customHeight="1" x14ac:dyDescent="0.25">
      <c r="A17" s="521" t="s">
        <v>178</v>
      </c>
      <c r="B17" s="196" t="s">
        <v>151</v>
      </c>
      <c r="C17" s="190" t="s">
        <v>144</v>
      </c>
      <c r="D17" s="190" t="s">
        <v>353</v>
      </c>
      <c r="E17" s="190" t="s">
        <v>354</v>
      </c>
      <c r="F17" s="190" t="s">
        <v>367</v>
      </c>
      <c r="G17" s="190" t="s">
        <v>368</v>
      </c>
      <c r="H17" s="190" t="s">
        <v>357</v>
      </c>
      <c r="I17" s="190" t="s">
        <v>309</v>
      </c>
      <c r="J17" s="190" t="s">
        <v>310</v>
      </c>
    </row>
    <row r="18" spans="1:10" ht="29.25" customHeight="1" x14ac:dyDescent="0.25">
      <c r="A18" s="521"/>
      <c r="B18" s="521" t="s">
        <v>717</v>
      </c>
      <c r="C18" s="521"/>
      <c r="D18" s="521"/>
      <c r="E18" s="521"/>
      <c r="F18" s="521"/>
      <c r="G18" s="521"/>
      <c r="H18" s="521"/>
      <c r="I18" s="521"/>
      <c r="J18" s="521"/>
    </row>
    <row r="19" spans="1:10" ht="74.25" customHeight="1" x14ac:dyDescent="0.25">
      <c r="A19" s="521"/>
      <c r="B19" s="196" t="s">
        <v>427</v>
      </c>
      <c r="C19" s="190">
        <v>20</v>
      </c>
      <c r="D19" s="190">
        <v>20</v>
      </c>
      <c r="E19" s="190">
        <v>20</v>
      </c>
      <c r="F19" s="190">
        <v>20</v>
      </c>
      <c r="G19" s="190">
        <v>20</v>
      </c>
      <c r="H19" s="190">
        <v>20</v>
      </c>
      <c r="I19" s="190">
        <v>20</v>
      </c>
      <c r="J19" s="190">
        <v>20</v>
      </c>
    </row>
    <row r="20" spans="1:10" ht="33" customHeight="1" x14ac:dyDescent="0.25">
      <c r="A20" s="521"/>
      <c r="B20" s="521" t="s">
        <v>425</v>
      </c>
      <c r="C20" s="521"/>
      <c r="D20" s="521"/>
      <c r="E20" s="521"/>
      <c r="F20" s="521"/>
      <c r="G20" s="521"/>
      <c r="H20" s="521"/>
      <c r="I20" s="521"/>
      <c r="J20" s="521"/>
    </row>
    <row r="21" spans="1:10" ht="117" customHeight="1" x14ac:dyDescent="0.25">
      <c r="A21" s="521"/>
      <c r="B21" s="196" t="s">
        <v>626</v>
      </c>
      <c r="C21" s="194">
        <v>80</v>
      </c>
      <c r="D21" s="190">
        <v>82</v>
      </c>
      <c r="E21" s="190">
        <v>84</v>
      </c>
      <c r="F21" s="190">
        <v>86</v>
      </c>
      <c r="G21" s="190">
        <v>88</v>
      </c>
      <c r="H21" s="190">
        <v>90</v>
      </c>
      <c r="I21" s="190">
        <v>92</v>
      </c>
      <c r="J21" s="190">
        <v>94</v>
      </c>
    </row>
    <row r="22" spans="1:10" ht="48" customHeight="1" x14ac:dyDescent="0.25">
      <c r="A22" s="521"/>
      <c r="B22" s="519" t="s">
        <v>406</v>
      </c>
      <c r="C22" s="520"/>
      <c r="D22" s="520"/>
      <c r="E22" s="520"/>
      <c r="F22" s="520"/>
      <c r="G22" s="520"/>
      <c r="H22" s="520"/>
      <c r="I22" s="520"/>
      <c r="J22" s="520"/>
    </row>
    <row r="23" spans="1:10" ht="123.75" customHeight="1" x14ac:dyDescent="0.25">
      <c r="A23" s="521"/>
      <c r="B23" s="196" t="s">
        <v>126</v>
      </c>
      <c r="C23" s="190">
        <v>14</v>
      </c>
      <c r="D23" s="190">
        <v>15</v>
      </c>
      <c r="E23" s="190">
        <v>15</v>
      </c>
      <c r="F23" s="190">
        <v>15</v>
      </c>
      <c r="G23" s="190">
        <v>15</v>
      </c>
      <c r="H23" s="190">
        <v>15</v>
      </c>
      <c r="I23" s="190">
        <v>15</v>
      </c>
      <c r="J23" s="190">
        <v>15</v>
      </c>
    </row>
    <row r="24" spans="1:10" ht="61.5" customHeight="1" x14ac:dyDescent="0.25">
      <c r="A24" s="521"/>
      <c r="B24" s="519" t="s">
        <v>426</v>
      </c>
      <c r="C24" s="519"/>
      <c r="D24" s="519"/>
      <c r="E24" s="519"/>
      <c r="F24" s="519"/>
      <c r="G24" s="519"/>
      <c r="H24" s="519"/>
      <c r="I24" s="519"/>
      <c r="J24" s="519"/>
    </row>
    <row r="25" spans="1:10" ht="70.5" customHeight="1" x14ac:dyDescent="0.25">
      <c r="A25" s="521"/>
      <c r="B25" s="196" t="s">
        <v>127</v>
      </c>
      <c r="C25" s="190">
        <v>51</v>
      </c>
      <c r="D25" s="190">
        <v>51</v>
      </c>
      <c r="E25" s="190">
        <v>51</v>
      </c>
      <c r="F25" s="190">
        <v>51</v>
      </c>
      <c r="G25" s="190">
        <v>51</v>
      </c>
      <c r="H25" s="190">
        <v>51</v>
      </c>
      <c r="I25" s="190">
        <v>51</v>
      </c>
      <c r="J25" s="190">
        <v>51</v>
      </c>
    </row>
    <row r="26" spans="1:10" ht="36.75" customHeight="1" x14ac:dyDescent="0.25">
      <c r="A26" s="523"/>
      <c r="B26" s="519" t="s">
        <v>407</v>
      </c>
      <c r="C26" s="520"/>
      <c r="D26" s="520"/>
      <c r="E26" s="520"/>
      <c r="F26" s="520"/>
      <c r="G26" s="520"/>
      <c r="H26" s="520"/>
      <c r="I26" s="520"/>
      <c r="J26" s="520"/>
    </row>
    <row r="27" spans="1:10" ht="72" customHeight="1" x14ac:dyDescent="0.25">
      <c r="A27" s="523"/>
      <c r="B27" s="196" t="s">
        <v>293</v>
      </c>
      <c r="C27" s="197">
        <v>4.0000000000000002E-4</v>
      </c>
      <c r="D27" s="197">
        <v>4.0000000000000002E-4</v>
      </c>
      <c r="E27" s="197">
        <v>4.0000000000000002E-4</v>
      </c>
      <c r="F27" s="197">
        <v>4.0000000000000002E-4</v>
      </c>
      <c r="G27" s="197">
        <v>4.0000000000000002E-4</v>
      </c>
      <c r="H27" s="197">
        <v>4.0000000000000002E-4</v>
      </c>
      <c r="I27" s="197">
        <v>4.0000000000000002E-4</v>
      </c>
      <c r="J27" s="197">
        <v>4.0000000000000002E-4</v>
      </c>
    </row>
    <row r="28" spans="1:10" ht="34.5" customHeight="1" x14ac:dyDescent="0.25">
      <c r="A28" s="523"/>
      <c r="B28" s="516" t="s">
        <v>716</v>
      </c>
      <c r="C28" s="524"/>
      <c r="D28" s="524"/>
      <c r="E28" s="524"/>
      <c r="F28" s="524"/>
      <c r="G28" s="524"/>
      <c r="H28" s="524"/>
      <c r="I28" s="524"/>
      <c r="J28" s="525"/>
    </row>
    <row r="29" spans="1:10" ht="58.5" customHeight="1" x14ac:dyDescent="0.25">
      <c r="A29" s="523"/>
      <c r="B29" s="196" t="s">
        <v>718</v>
      </c>
      <c r="C29" s="190">
        <v>19</v>
      </c>
      <c r="D29" s="190">
        <v>19</v>
      </c>
      <c r="E29" s="190">
        <v>20</v>
      </c>
      <c r="F29" s="190">
        <v>19</v>
      </c>
      <c r="G29" s="190">
        <v>19</v>
      </c>
      <c r="H29" s="190">
        <v>19</v>
      </c>
      <c r="I29" s="190">
        <v>19</v>
      </c>
      <c r="J29" s="190">
        <v>19</v>
      </c>
    </row>
    <row r="30" spans="1:10" ht="67.5" customHeight="1" x14ac:dyDescent="0.25">
      <c r="A30" s="198" t="s">
        <v>179</v>
      </c>
      <c r="B30" s="317" t="s">
        <v>302</v>
      </c>
      <c r="C30" s="318"/>
      <c r="D30" s="318"/>
      <c r="E30" s="318"/>
      <c r="F30" s="318"/>
      <c r="G30" s="318"/>
      <c r="H30" s="318"/>
      <c r="I30" s="318"/>
      <c r="J30" s="319"/>
    </row>
    <row r="31" spans="1:10" ht="53.25" customHeight="1" x14ac:dyDescent="0.25">
      <c r="A31" s="320" t="s">
        <v>180</v>
      </c>
      <c r="B31" s="196" t="s">
        <v>154</v>
      </c>
      <c r="C31" s="190" t="s">
        <v>155</v>
      </c>
      <c r="D31" s="190" t="s">
        <v>353</v>
      </c>
      <c r="E31" s="190" t="s">
        <v>354</v>
      </c>
      <c r="F31" s="190" t="s">
        <v>367</v>
      </c>
      <c r="G31" s="190" t="s">
        <v>368</v>
      </c>
      <c r="H31" s="190" t="s">
        <v>357</v>
      </c>
      <c r="I31" s="190" t="s">
        <v>309</v>
      </c>
      <c r="J31" s="190" t="s">
        <v>310</v>
      </c>
    </row>
    <row r="32" spans="1:10" ht="45.75" customHeight="1" x14ac:dyDescent="0.25">
      <c r="A32" s="321"/>
      <c r="B32" s="196" t="s">
        <v>156</v>
      </c>
      <c r="C32" s="193">
        <f>SUM(D32:J32)</f>
        <v>16626.7</v>
      </c>
      <c r="D32" s="193">
        <f>'пп 3'!E225</f>
        <v>6451.6</v>
      </c>
      <c r="E32" s="193">
        <f>'пп 3'!E226</f>
        <v>3391.7</v>
      </c>
      <c r="F32" s="193">
        <f>'пп 3'!E227</f>
        <v>3391.7</v>
      </c>
      <c r="G32" s="193">
        <f>'пп 3'!E228</f>
        <v>3391.7</v>
      </c>
      <c r="H32" s="193">
        <f>'пп 3'!E229</f>
        <v>0</v>
      </c>
      <c r="I32" s="193">
        <f>'пп 3'!E230</f>
        <v>0</v>
      </c>
      <c r="J32" s="193">
        <f>'пп 3'!E231</f>
        <v>0</v>
      </c>
    </row>
    <row r="33" spans="1:10" ht="36.75" customHeight="1" x14ac:dyDescent="0.25">
      <c r="A33" s="321"/>
      <c r="B33" s="196" t="s">
        <v>157</v>
      </c>
      <c r="C33" s="193">
        <f t="shared" ref="C33:C36" si="0">SUM(D33:J33)</f>
        <v>428537</v>
      </c>
      <c r="D33" s="193">
        <f>'пп 3'!F225</f>
        <v>62227.299999999996</v>
      </c>
      <c r="E33" s="193">
        <f>'пп 3'!F226</f>
        <v>65647.100000000006</v>
      </c>
      <c r="F33" s="193">
        <f>'пп 3'!F227</f>
        <v>58097.5</v>
      </c>
      <c r="G33" s="193">
        <f>'пп 3'!F228</f>
        <v>58097.5</v>
      </c>
      <c r="H33" s="193">
        <f>'пп 3'!F229</f>
        <v>61489.2</v>
      </c>
      <c r="I33" s="193">
        <f>'пп 3'!F230</f>
        <v>61489.2</v>
      </c>
      <c r="J33" s="193">
        <f>'пп 3'!F231</f>
        <v>61489.2</v>
      </c>
    </row>
    <row r="34" spans="1:10" ht="32.25" customHeight="1" x14ac:dyDescent="0.25">
      <c r="A34" s="321"/>
      <c r="B34" s="196" t="s">
        <v>158</v>
      </c>
      <c r="C34" s="193">
        <f t="shared" si="0"/>
        <v>20872.099999999999</v>
      </c>
      <c r="D34" s="193">
        <f>'пп 3'!G225</f>
        <v>5131</v>
      </c>
      <c r="E34" s="193">
        <f>'пп 3'!G226</f>
        <v>3624</v>
      </c>
      <c r="F34" s="193">
        <f>'пп 3'!G227</f>
        <v>2434</v>
      </c>
      <c r="G34" s="193">
        <f>'пп 3'!G228</f>
        <v>2501.1</v>
      </c>
      <c r="H34" s="193">
        <f>'пп 3'!G229</f>
        <v>2394</v>
      </c>
      <c r="I34" s="193">
        <f>'пп 3'!G230</f>
        <v>2394</v>
      </c>
      <c r="J34" s="193">
        <f>'пп 3'!G231</f>
        <v>2394</v>
      </c>
    </row>
    <row r="35" spans="1:10" ht="41.25" customHeight="1" x14ac:dyDescent="0.25">
      <c r="A35" s="321"/>
      <c r="B35" s="196" t="s">
        <v>160</v>
      </c>
      <c r="C35" s="193">
        <f t="shared" si="0"/>
        <v>0</v>
      </c>
      <c r="D35" s="193">
        <v>0</v>
      </c>
      <c r="E35" s="193">
        <v>0</v>
      </c>
      <c r="F35" s="193">
        <v>0</v>
      </c>
      <c r="G35" s="193">
        <v>0</v>
      </c>
      <c r="H35" s="193">
        <v>0</v>
      </c>
      <c r="I35" s="193">
        <v>0</v>
      </c>
      <c r="J35" s="193">
        <v>0</v>
      </c>
    </row>
    <row r="36" spans="1:10" ht="46.5" customHeight="1" x14ac:dyDescent="0.25">
      <c r="A36" s="322"/>
      <c r="B36" s="168" t="s">
        <v>161</v>
      </c>
      <c r="C36" s="57">
        <f t="shared" si="0"/>
        <v>466035.80000000005</v>
      </c>
      <c r="D36" s="57">
        <f>SUM(D32:D35)</f>
        <v>73809.899999999994</v>
      </c>
      <c r="E36" s="57">
        <f t="shared" ref="E36:J36" si="1">SUM(E32:E35)</f>
        <v>72662.8</v>
      </c>
      <c r="F36" s="57">
        <f t="shared" si="1"/>
        <v>63923.199999999997</v>
      </c>
      <c r="G36" s="57">
        <f t="shared" si="1"/>
        <v>63990.299999999996</v>
      </c>
      <c r="H36" s="57">
        <f t="shared" si="1"/>
        <v>63883.199999999997</v>
      </c>
      <c r="I36" s="57">
        <f t="shared" si="1"/>
        <v>63883.199999999997</v>
      </c>
      <c r="J36" s="57">
        <f t="shared" si="1"/>
        <v>63883.199999999997</v>
      </c>
    </row>
    <row r="37" spans="1:10" ht="19.5" customHeight="1" x14ac:dyDescent="0.25">
      <c r="G37" s="167"/>
    </row>
  </sheetData>
  <mergeCells count="22">
    <mergeCell ref="A31:A36"/>
    <mergeCell ref="B30:J30"/>
    <mergeCell ref="B8:J8"/>
    <mergeCell ref="B7:J7"/>
    <mergeCell ref="B22:J22"/>
    <mergeCell ref="B20:J20"/>
    <mergeCell ref="B18:J18"/>
    <mergeCell ref="B13:J13"/>
    <mergeCell ref="B12:J12"/>
    <mergeCell ref="B11:J11"/>
    <mergeCell ref="A11:A16"/>
    <mergeCell ref="B16:J16"/>
    <mergeCell ref="A17:A29"/>
    <mergeCell ref="B15:J15"/>
    <mergeCell ref="B28:J28"/>
    <mergeCell ref="B26:J26"/>
    <mergeCell ref="A9:A10"/>
    <mergeCell ref="B14:J14"/>
    <mergeCell ref="B24:J24"/>
    <mergeCell ref="A1:J3"/>
    <mergeCell ref="B6:J6"/>
    <mergeCell ref="B5:J5"/>
  </mergeCells>
  <pageMargins left="0.43307086614173229" right="0.35433070866141736" top="0.74803149606299213" bottom="0.19685039370078741" header="0.31496062992125984" footer="0.31496062992125984"/>
  <pageSetup paperSize="9" scale="55" firstPageNumber="46" fitToHeight="0" orientation="portrait" useFirstPageNumber="1" horizontalDpi="300" verticalDpi="300" r:id="rId1"/>
  <headerFooter>
    <oddHeader>&amp;C&amp;12&amp;P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H30"/>
  <sheetViews>
    <sheetView view="pageLayout" topLeftCell="A25" zoomScale="70" zoomScaleNormal="100" zoomScalePageLayoutView="70" workbookViewId="0">
      <selection activeCell="A17" sqref="A17:A19"/>
    </sheetView>
  </sheetViews>
  <sheetFormatPr defaultRowHeight="15" x14ac:dyDescent="0.25"/>
  <cols>
    <col min="1" max="1" width="5.7109375" style="41" customWidth="1"/>
    <col min="2" max="2" width="19" style="41" customWidth="1"/>
    <col min="3" max="4" width="9.140625" style="41"/>
    <col min="5" max="5" width="10.28515625" style="41" customWidth="1"/>
    <col min="6" max="6" width="31.7109375" style="41" customWidth="1"/>
    <col min="7" max="7" width="15.85546875" style="41" customWidth="1"/>
    <col min="8" max="8" width="40" style="41" customWidth="1"/>
    <col min="9" max="16384" width="9.140625" style="41"/>
  </cols>
  <sheetData>
    <row r="1" spans="1:8" ht="15" customHeight="1" x14ac:dyDescent="0.25">
      <c r="A1" s="537" t="s">
        <v>712</v>
      </c>
      <c r="B1" s="537"/>
      <c r="C1" s="537"/>
      <c r="D1" s="537"/>
      <c r="E1" s="537"/>
      <c r="F1" s="537"/>
      <c r="G1" s="537"/>
      <c r="H1" s="537"/>
    </row>
    <row r="2" spans="1:8" ht="57" customHeight="1" x14ac:dyDescent="0.25">
      <c r="A2" s="537"/>
      <c r="B2" s="537"/>
      <c r="C2" s="537"/>
      <c r="D2" s="537"/>
      <c r="E2" s="537"/>
      <c r="F2" s="537"/>
      <c r="G2" s="537"/>
      <c r="H2" s="537"/>
    </row>
    <row r="3" spans="1:8" ht="18" thickBot="1" x14ac:dyDescent="0.35">
      <c r="A3" s="109"/>
      <c r="B3" s="109"/>
      <c r="C3" s="109"/>
      <c r="D3" s="109"/>
      <c r="E3" s="109"/>
      <c r="F3" s="109"/>
      <c r="G3" s="109"/>
      <c r="H3" s="109"/>
    </row>
    <row r="4" spans="1:8" ht="90" customHeight="1" x14ac:dyDescent="0.25">
      <c r="A4" s="129" t="s">
        <v>221</v>
      </c>
      <c r="B4" s="529" t="s">
        <v>223</v>
      </c>
      <c r="C4" s="529" t="s">
        <v>224</v>
      </c>
      <c r="D4" s="529" t="s">
        <v>225</v>
      </c>
      <c r="E4" s="529" t="s">
        <v>226</v>
      </c>
      <c r="F4" s="529" t="s">
        <v>227</v>
      </c>
      <c r="G4" s="529" t="s">
        <v>228</v>
      </c>
      <c r="H4" s="529" t="s">
        <v>229</v>
      </c>
    </row>
    <row r="5" spans="1:8" ht="30" customHeight="1" thickBot="1" x14ac:dyDescent="0.3">
      <c r="A5" s="130" t="s">
        <v>222</v>
      </c>
      <c r="B5" s="531"/>
      <c r="C5" s="531"/>
      <c r="D5" s="531"/>
      <c r="E5" s="531"/>
      <c r="F5" s="531"/>
      <c r="G5" s="531"/>
      <c r="H5" s="531"/>
    </row>
    <row r="6" spans="1:8" ht="17.25" thickBot="1" x14ac:dyDescent="0.3">
      <c r="A6" s="130">
        <v>1</v>
      </c>
      <c r="B6" s="131">
        <v>2</v>
      </c>
      <c r="C6" s="131">
        <v>3</v>
      </c>
      <c r="D6" s="131">
        <v>4</v>
      </c>
      <c r="E6" s="131">
        <v>5</v>
      </c>
      <c r="F6" s="131">
        <v>6</v>
      </c>
      <c r="G6" s="131">
        <v>7</v>
      </c>
      <c r="H6" s="131">
        <v>8</v>
      </c>
    </row>
    <row r="7" spans="1:8" ht="42" customHeight="1" x14ac:dyDescent="0.25">
      <c r="A7" s="538" t="s">
        <v>604</v>
      </c>
      <c r="B7" s="539"/>
      <c r="C7" s="539"/>
      <c r="D7" s="539"/>
      <c r="E7" s="539"/>
      <c r="F7" s="539"/>
      <c r="G7" s="539"/>
      <c r="H7" s="540"/>
    </row>
    <row r="8" spans="1:8" ht="207" customHeight="1" x14ac:dyDescent="0.25">
      <c r="A8" s="111">
        <v>1</v>
      </c>
      <c r="B8" s="111" t="s">
        <v>416</v>
      </c>
      <c r="C8" s="111" t="s">
        <v>231</v>
      </c>
      <c r="D8" s="111" t="s">
        <v>232</v>
      </c>
      <c r="E8" s="111" t="s">
        <v>233</v>
      </c>
      <c r="F8" s="111" t="s">
        <v>547</v>
      </c>
      <c r="G8" s="111" t="s">
        <v>234</v>
      </c>
      <c r="H8" s="111" t="s">
        <v>545</v>
      </c>
    </row>
    <row r="9" spans="1:8" ht="34.5" customHeight="1" x14ac:dyDescent="0.25">
      <c r="A9" s="546" t="s">
        <v>719</v>
      </c>
      <c r="B9" s="546"/>
      <c r="C9" s="546"/>
      <c r="D9" s="546"/>
      <c r="E9" s="546"/>
      <c r="F9" s="546"/>
      <c r="G9" s="546"/>
      <c r="H9" s="546"/>
    </row>
    <row r="10" spans="1:8" ht="217.5" customHeight="1" x14ac:dyDescent="0.25">
      <c r="A10" s="114">
        <v>1</v>
      </c>
      <c r="B10" s="114" t="s">
        <v>548</v>
      </c>
      <c r="C10" s="114" t="s">
        <v>231</v>
      </c>
      <c r="D10" s="114" t="s">
        <v>232</v>
      </c>
      <c r="E10" s="114" t="s">
        <v>233</v>
      </c>
      <c r="F10" s="132" t="s">
        <v>549</v>
      </c>
      <c r="G10" s="114" t="s">
        <v>234</v>
      </c>
      <c r="H10" s="114" t="s">
        <v>550</v>
      </c>
    </row>
    <row r="11" spans="1:8" ht="41.25" customHeight="1" thickBot="1" x14ac:dyDescent="0.3">
      <c r="A11" s="541" t="s">
        <v>429</v>
      </c>
      <c r="B11" s="542"/>
      <c r="C11" s="542"/>
      <c r="D11" s="542"/>
      <c r="E11" s="542"/>
      <c r="F11" s="542"/>
      <c r="G11" s="542"/>
      <c r="H11" s="543"/>
    </row>
    <row r="12" spans="1:8" ht="15" customHeight="1" x14ac:dyDescent="0.25">
      <c r="A12" s="529">
        <v>1</v>
      </c>
      <c r="B12" s="532" t="s">
        <v>428</v>
      </c>
      <c r="C12" s="529" t="s">
        <v>231</v>
      </c>
      <c r="D12" s="532" t="s">
        <v>232</v>
      </c>
      <c r="E12" s="532" t="s">
        <v>233</v>
      </c>
      <c r="F12" s="133" t="s">
        <v>430</v>
      </c>
      <c r="G12" s="532" t="s">
        <v>234</v>
      </c>
      <c r="H12" s="532" t="s">
        <v>0</v>
      </c>
    </row>
    <row r="13" spans="1:8" ht="105" customHeight="1" x14ac:dyDescent="0.25">
      <c r="A13" s="530"/>
      <c r="B13" s="533"/>
      <c r="C13" s="530"/>
      <c r="D13" s="533"/>
      <c r="E13" s="533"/>
      <c r="F13" s="133" t="s">
        <v>431</v>
      </c>
      <c r="G13" s="533"/>
      <c r="H13" s="544"/>
    </row>
    <row r="14" spans="1:8" ht="60" customHeight="1" x14ac:dyDescent="0.25">
      <c r="A14" s="530"/>
      <c r="B14" s="533"/>
      <c r="C14" s="530"/>
      <c r="D14" s="533"/>
      <c r="E14" s="533"/>
      <c r="F14" s="133" t="s">
        <v>432</v>
      </c>
      <c r="G14" s="533"/>
      <c r="H14" s="544"/>
    </row>
    <row r="15" spans="1:8" ht="45" customHeight="1" thickBot="1" x14ac:dyDescent="0.3">
      <c r="A15" s="531"/>
      <c r="B15" s="534"/>
      <c r="C15" s="531"/>
      <c r="D15" s="534"/>
      <c r="E15" s="534"/>
      <c r="F15" s="134" t="s">
        <v>433</v>
      </c>
      <c r="G15" s="534"/>
      <c r="H15" s="545"/>
    </row>
    <row r="16" spans="1:8" ht="47.25" customHeight="1" thickBot="1" x14ac:dyDescent="0.3">
      <c r="A16" s="547" t="s">
        <v>434</v>
      </c>
      <c r="B16" s="548"/>
      <c r="C16" s="548"/>
      <c r="D16" s="548"/>
      <c r="E16" s="548"/>
      <c r="F16" s="549"/>
      <c r="G16" s="548"/>
      <c r="H16" s="550"/>
    </row>
    <row r="17" spans="1:8" ht="15" customHeight="1" x14ac:dyDescent="0.25">
      <c r="A17" s="529">
        <v>1</v>
      </c>
      <c r="B17" s="551" t="s">
        <v>274</v>
      </c>
      <c r="C17" s="554" t="s">
        <v>258</v>
      </c>
      <c r="D17" s="552" t="s">
        <v>232</v>
      </c>
      <c r="E17" s="555" t="s">
        <v>233</v>
      </c>
      <c r="F17" s="135" t="s">
        <v>435</v>
      </c>
      <c r="G17" s="551" t="s">
        <v>234</v>
      </c>
      <c r="H17" s="551" t="s">
        <v>0</v>
      </c>
    </row>
    <row r="18" spans="1:8" ht="150.75" customHeight="1" x14ac:dyDescent="0.25">
      <c r="A18" s="530"/>
      <c r="B18" s="552"/>
      <c r="C18" s="554"/>
      <c r="D18" s="552"/>
      <c r="E18" s="555"/>
      <c r="F18" s="136" t="s">
        <v>275</v>
      </c>
      <c r="G18" s="552"/>
      <c r="H18" s="556"/>
    </row>
    <row r="19" spans="1:8" ht="168" customHeight="1" thickBot="1" x14ac:dyDescent="0.3">
      <c r="A19" s="531"/>
      <c r="B19" s="553"/>
      <c r="C19" s="554"/>
      <c r="D19" s="552"/>
      <c r="E19" s="555"/>
      <c r="F19" s="137" t="s">
        <v>436</v>
      </c>
      <c r="G19" s="553"/>
      <c r="H19" s="557"/>
    </row>
    <row r="20" spans="1:8" ht="57.75" customHeight="1" thickBot="1" x14ac:dyDescent="0.3">
      <c r="A20" s="526" t="s">
        <v>437</v>
      </c>
      <c r="B20" s="527"/>
      <c r="C20" s="527"/>
      <c r="D20" s="527"/>
      <c r="E20" s="527"/>
      <c r="F20" s="527"/>
      <c r="G20" s="527"/>
      <c r="H20" s="528"/>
    </row>
    <row r="21" spans="1:8" ht="15" customHeight="1" x14ac:dyDescent="0.25">
      <c r="A21" s="529">
        <v>1</v>
      </c>
      <c r="B21" s="532" t="s">
        <v>276</v>
      </c>
      <c r="C21" s="529" t="s">
        <v>258</v>
      </c>
      <c r="D21" s="532" t="s">
        <v>232</v>
      </c>
      <c r="E21" s="532" t="s">
        <v>233</v>
      </c>
      <c r="F21" s="138" t="s">
        <v>435</v>
      </c>
      <c r="G21" s="532" t="s">
        <v>234</v>
      </c>
      <c r="H21" s="532" t="s">
        <v>0</v>
      </c>
    </row>
    <row r="22" spans="1:8" ht="30" customHeight="1" x14ac:dyDescent="0.25">
      <c r="A22" s="530"/>
      <c r="B22" s="533"/>
      <c r="C22" s="530"/>
      <c r="D22" s="533"/>
      <c r="E22" s="533"/>
      <c r="F22" s="133" t="s">
        <v>438</v>
      </c>
      <c r="G22" s="533"/>
      <c r="H22" s="535"/>
    </row>
    <row r="23" spans="1:8" ht="89.25" customHeight="1" thickBot="1" x14ac:dyDescent="0.3">
      <c r="A23" s="531"/>
      <c r="B23" s="534"/>
      <c r="C23" s="531"/>
      <c r="D23" s="534"/>
      <c r="E23" s="534"/>
      <c r="F23" s="137" t="s">
        <v>439</v>
      </c>
      <c r="G23" s="534"/>
      <c r="H23" s="536"/>
    </row>
    <row r="24" spans="1:8" ht="48" customHeight="1" thickBot="1" x14ac:dyDescent="0.3">
      <c r="A24" s="561" t="s">
        <v>546</v>
      </c>
      <c r="B24" s="562"/>
      <c r="C24" s="562"/>
      <c r="D24" s="562"/>
      <c r="E24" s="562"/>
      <c r="F24" s="562"/>
      <c r="G24" s="562"/>
      <c r="H24" s="563"/>
    </row>
    <row r="25" spans="1:8" ht="16.5" x14ac:dyDescent="0.25">
      <c r="A25" s="529">
        <v>1</v>
      </c>
      <c r="B25" s="564" t="s">
        <v>723</v>
      </c>
      <c r="C25" s="529" t="s">
        <v>231</v>
      </c>
      <c r="D25" s="532" t="s">
        <v>232</v>
      </c>
      <c r="E25" s="532" t="s">
        <v>233</v>
      </c>
      <c r="F25" s="138" t="s">
        <v>273</v>
      </c>
      <c r="G25" s="532" t="s">
        <v>234</v>
      </c>
      <c r="H25" s="532" t="s">
        <v>284</v>
      </c>
    </row>
    <row r="26" spans="1:8" ht="66" x14ac:dyDescent="0.25">
      <c r="A26" s="530"/>
      <c r="B26" s="565"/>
      <c r="C26" s="530"/>
      <c r="D26" s="533"/>
      <c r="E26" s="533"/>
      <c r="F26" s="133" t="s">
        <v>280</v>
      </c>
      <c r="G26" s="533"/>
      <c r="H26" s="533"/>
    </row>
    <row r="27" spans="1:8" ht="33" x14ac:dyDescent="0.25">
      <c r="A27" s="530"/>
      <c r="B27" s="565"/>
      <c r="C27" s="530"/>
      <c r="D27" s="533"/>
      <c r="E27" s="533"/>
      <c r="F27" s="133" t="s">
        <v>281</v>
      </c>
      <c r="G27" s="533"/>
      <c r="H27" s="533"/>
    </row>
    <row r="28" spans="1:8" ht="59.25" customHeight="1" thickBot="1" x14ac:dyDescent="0.3">
      <c r="A28" s="530"/>
      <c r="B28" s="565"/>
      <c r="C28" s="530"/>
      <c r="D28" s="533"/>
      <c r="E28" s="533"/>
      <c r="F28" s="133" t="s">
        <v>282</v>
      </c>
      <c r="G28" s="533"/>
      <c r="H28" s="533"/>
    </row>
    <row r="29" spans="1:8" ht="36.75" customHeight="1" x14ac:dyDescent="0.25">
      <c r="A29" s="558" t="s">
        <v>720</v>
      </c>
      <c r="B29" s="559"/>
      <c r="C29" s="559"/>
      <c r="D29" s="559"/>
      <c r="E29" s="559"/>
      <c r="F29" s="559"/>
      <c r="G29" s="559"/>
      <c r="H29" s="560"/>
    </row>
    <row r="30" spans="1:8" ht="122.25" customHeight="1" thickBot="1" x14ac:dyDescent="0.3">
      <c r="A30" s="139">
        <v>1</v>
      </c>
      <c r="B30" s="140" t="s">
        <v>721</v>
      </c>
      <c r="C30" s="140" t="s">
        <v>722</v>
      </c>
      <c r="D30" s="140" t="s">
        <v>232</v>
      </c>
      <c r="E30" s="140" t="s">
        <v>233</v>
      </c>
      <c r="F30" s="140" t="s">
        <v>724</v>
      </c>
      <c r="G30" s="140" t="s">
        <v>234</v>
      </c>
      <c r="H30" s="141" t="s">
        <v>0</v>
      </c>
    </row>
  </sheetData>
  <mergeCells count="43">
    <mergeCell ref="A29:H29"/>
    <mergeCell ref="A24:H24"/>
    <mergeCell ref="A25:A28"/>
    <mergeCell ref="B25:B28"/>
    <mergeCell ref="C25:C28"/>
    <mergeCell ref="D25:D28"/>
    <mergeCell ref="E25:E28"/>
    <mergeCell ref="G25:G28"/>
    <mergeCell ref="H25:H28"/>
    <mergeCell ref="A16:H16"/>
    <mergeCell ref="A17:A19"/>
    <mergeCell ref="B17:B19"/>
    <mergeCell ref="C17:C19"/>
    <mergeCell ref="D17:D19"/>
    <mergeCell ref="E17:E19"/>
    <mergeCell ref="G17:G19"/>
    <mergeCell ref="H17:H19"/>
    <mergeCell ref="A7:H7"/>
    <mergeCell ref="A11:H11"/>
    <mergeCell ref="A12:A15"/>
    <mergeCell ref="B12:B15"/>
    <mergeCell ref="C12:C15"/>
    <mergeCell ref="D12:D15"/>
    <mergeCell ref="E12:E15"/>
    <mergeCell ref="G12:G15"/>
    <mergeCell ref="H12:H15"/>
    <mergeCell ref="A9:H9"/>
    <mergeCell ref="A1:H2"/>
    <mergeCell ref="B4:B5"/>
    <mergeCell ref="C4:C5"/>
    <mergeCell ref="D4:D5"/>
    <mergeCell ref="E4:E5"/>
    <mergeCell ref="F4:F5"/>
    <mergeCell ref="G4:G5"/>
    <mergeCell ref="H4:H5"/>
    <mergeCell ref="A20:H20"/>
    <mergeCell ref="A21:A23"/>
    <mergeCell ref="B21:B23"/>
    <mergeCell ref="C21:C23"/>
    <mergeCell ref="D21:D23"/>
    <mergeCell ref="E21:E23"/>
    <mergeCell ref="G21:G23"/>
    <mergeCell ref="H21:H23"/>
  </mergeCells>
  <pageMargins left="0.70866141732283472" right="0.70866141732283472" top="0.74803149606299213" bottom="0.74803149606299213" header="0.31496062992125984" footer="0.31496062992125984"/>
  <pageSetup paperSize="9" scale="61" firstPageNumber="48" fitToHeight="0" orientation="portrait" useFirstPageNumber="1" horizontalDpi="300" verticalDpi="300" r:id="rId1"/>
  <headerFooter>
    <oddHeader>&amp;C&amp;12&amp;P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
  <sheetViews>
    <sheetView view="pageLayout" topLeftCell="A37" zoomScale="85" zoomScaleNormal="100" zoomScalePageLayoutView="85" workbookViewId="0">
      <selection activeCell="L39" sqref="L39"/>
    </sheetView>
  </sheetViews>
  <sheetFormatPr defaultRowHeight="15" x14ac:dyDescent="0.25"/>
  <cols>
    <col min="1" max="9" width="9.140625" style="19"/>
    <col min="10" max="11" width="9.140625" style="19" customWidth="1"/>
    <col min="12" max="12" width="32.28515625" style="19" customWidth="1"/>
    <col min="13" max="13" width="25.7109375" style="19" customWidth="1"/>
    <col min="14" max="14" width="3.28515625" style="19" customWidth="1"/>
    <col min="15" max="16384" width="9.140625" style="19"/>
  </cols>
  <sheetData/>
  <pageMargins left="0.31496062992125984" right="0.15748031496062992" top="0.74803149606299213" bottom="0.74803149606299213" header="0.31496062992125984" footer="0.31496062992125984"/>
  <pageSetup paperSize="9" scale="74" firstPageNumber="50" fitToHeight="0" orientation="portrait" useFirstPageNumber="1" horizontalDpi="300" verticalDpi="300" r:id="rId1"/>
  <headerFooter>
    <oddHeader>&amp;C&amp;12&amp;P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T237"/>
  <sheetViews>
    <sheetView view="pageLayout" topLeftCell="A137" zoomScaleNormal="100" workbookViewId="0">
      <selection activeCell="D141" sqref="D141"/>
    </sheetView>
  </sheetViews>
  <sheetFormatPr defaultColWidth="15.140625" defaultRowHeight="16.5" x14ac:dyDescent="0.25"/>
  <cols>
    <col min="1" max="1" width="6.85546875" style="145" customWidth="1"/>
    <col min="2" max="2" width="28.7109375" style="146" customWidth="1"/>
    <col min="3" max="3" width="10.140625" style="189" customWidth="1"/>
    <col min="4" max="4" width="11" style="72" bestFit="1" customWidth="1"/>
    <col min="5" max="5" width="10.42578125" style="72" customWidth="1"/>
    <col min="6" max="6" width="11" style="72" customWidth="1"/>
    <col min="7" max="7" width="10.85546875" style="72" bestFit="1" customWidth="1"/>
    <col min="8" max="8" width="10.28515625" style="72" customWidth="1"/>
    <col min="9" max="9" width="11.42578125" style="72" customWidth="1"/>
    <col min="10" max="10" width="19.85546875" style="189" customWidth="1"/>
    <col min="11" max="11" width="18.28515625" style="189" customWidth="1"/>
    <col min="12" max="12" width="20.28515625" style="189" customWidth="1"/>
    <col min="13" max="16384" width="15.140625" style="71"/>
  </cols>
  <sheetData>
    <row r="1" spans="1:12" ht="54.75" customHeight="1" x14ac:dyDescent="0.25">
      <c r="A1" s="589" t="s">
        <v>440</v>
      </c>
      <c r="B1" s="590"/>
      <c r="C1" s="590"/>
      <c r="D1" s="590"/>
      <c r="E1" s="590"/>
      <c r="F1" s="590"/>
      <c r="G1" s="590"/>
      <c r="H1" s="590"/>
      <c r="I1" s="590"/>
      <c r="J1" s="590"/>
      <c r="K1" s="590"/>
      <c r="L1" s="590"/>
    </row>
    <row r="2" spans="1:12" ht="13.5" customHeight="1" x14ac:dyDescent="0.25">
      <c r="A2" s="590"/>
      <c r="B2" s="590"/>
      <c r="C2" s="590"/>
      <c r="D2" s="590"/>
      <c r="E2" s="590"/>
      <c r="F2" s="590"/>
      <c r="G2" s="590"/>
      <c r="H2" s="590"/>
      <c r="I2" s="590"/>
      <c r="J2" s="590"/>
      <c r="K2" s="590"/>
      <c r="L2" s="590"/>
    </row>
    <row r="3" spans="1:12" ht="21.75" hidden="1" customHeight="1" x14ac:dyDescent="0.25">
      <c r="A3" s="590"/>
      <c r="B3" s="590"/>
      <c r="C3" s="590"/>
      <c r="D3" s="590"/>
      <c r="E3" s="590"/>
      <c r="F3" s="590"/>
      <c r="G3" s="590"/>
      <c r="H3" s="590"/>
      <c r="I3" s="590"/>
      <c r="J3" s="590"/>
      <c r="K3" s="590"/>
      <c r="L3" s="590"/>
    </row>
    <row r="4" spans="1:12" ht="4.5" customHeight="1" x14ac:dyDescent="0.25">
      <c r="A4" s="70"/>
      <c r="B4" s="189"/>
    </row>
    <row r="5" spans="1:12" s="189" customFormat="1" ht="108" customHeight="1" x14ac:dyDescent="0.25">
      <c r="A5" s="572" t="s">
        <v>129</v>
      </c>
      <c r="B5" s="573" t="s">
        <v>72</v>
      </c>
      <c r="C5" s="573" t="s">
        <v>4</v>
      </c>
      <c r="D5" s="586" t="s">
        <v>5</v>
      </c>
      <c r="E5" s="586" t="s">
        <v>6</v>
      </c>
      <c r="F5" s="586"/>
      <c r="G5" s="586"/>
      <c r="H5" s="586"/>
      <c r="I5" s="586"/>
      <c r="J5" s="573" t="s">
        <v>117</v>
      </c>
      <c r="K5" s="573" t="s">
        <v>73</v>
      </c>
      <c r="L5" s="573"/>
    </row>
    <row r="6" spans="1:12" s="189" customFormat="1" ht="130.5" customHeight="1" x14ac:dyDescent="0.25">
      <c r="A6" s="572"/>
      <c r="B6" s="573"/>
      <c r="C6" s="573"/>
      <c r="D6" s="586"/>
      <c r="E6" s="202" t="s">
        <v>7</v>
      </c>
      <c r="F6" s="202" t="s">
        <v>8</v>
      </c>
      <c r="G6" s="202" t="s">
        <v>9</v>
      </c>
      <c r="H6" s="202" t="s">
        <v>10</v>
      </c>
      <c r="I6" s="202" t="s">
        <v>11</v>
      </c>
      <c r="J6" s="573"/>
      <c r="K6" s="200" t="s">
        <v>74</v>
      </c>
      <c r="L6" s="200" t="s">
        <v>75</v>
      </c>
    </row>
    <row r="7" spans="1:12" s="142" customFormat="1" x14ac:dyDescent="0.25">
      <c r="A7" s="77">
        <v>1</v>
      </c>
      <c r="B7" s="77">
        <v>2</v>
      </c>
      <c r="C7" s="77">
        <v>3</v>
      </c>
      <c r="D7" s="77">
        <v>4</v>
      </c>
      <c r="E7" s="77">
        <v>5</v>
      </c>
      <c r="F7" s="77">
        <v>6</v>
      </c>
      <c r="G7" s="77">
        <v>7</v>
      </c>
      <c r="H7" s="77">
        <v>8</v>
      </c>
      <c r="I7" s="77">
        <v>9</v>
      </c>
      <c r="J7" s="77">
        <v>10</v>
      </c>
      <c r="K7" s="77">
        <v>11</v>
      </c>
      <c r="L7" s="77">
        <v>12</v>
      </c>
    </row>
    <row r="8" spans="1:12" ht="25.5" customHeight="1" x14ac:dyDescent="0.25">
      <c r="A8" s="340" t="s">
        <v>710</v>
      </c>
      <c r="B8" s="341"/>
      <c r="C8" s="341"/>
      <c r="D8" s="341"/>
      <c r="E8" s="341"/>
      <c r="F8" s="341"/>
      <c r="G8" s="341"/>
      <c r="H8" s="341"/>
      <c r="I8" s="341"/>
      <c r="J8" s="341"/>
      <c r="K8" s="341"/>
      <c r="L8" s="342"/>
    </row>
    <row r="9" spans="1:12" ht="30.75" customHeight="1" x14ac:dyDescent="0.25">
      <c r="A9" s="340" t="s">
        <v>776</v>
      </c>
      <c r="B9" s="341"/>
      <c r="C9" s="341"/>
      <c r="D9" s="341"/>
      <c r="E9" s="341"/>
      <c r="F9" s="341"/>
      <c r="G9" s="341"/>
      <c r="H9" s="341"/>
      <c r="I9" s="341"/>
      <c r="J9" s="341"/>
      <c r="K9" s="341"/>
      <c r="L9" s="342"/>
    </row>
    <row r="10" spans="1:12" ht="50.25" customHeight="1" x14ac:dyDescent="0.25">
      <c r="A10" s="572" t="s">
        <v>315</v>
      </c>
      <c r="B10" s="573" t="s">
        <v>709</v>
      </c>
      <c r="C10" s="587" t="s">
        <v>384</v>
      </c>
      <c r="D10" s="588">
        <f t="shared" ref="D10:I10" si="0">SUM(D12:D18)</f>
        <v>12924.1</v>
      </c>
      <c r="E10" s="588">
        <f t="shared" si="0"/>
        <v>0</v>
      </c>
      <c r="F10" s="588">
        <f t="shared" si="0"/>
        <v>0</v>
      </c>
      <c r="G10" s="588">
        <f>SUM(G12:G18)</f>
        <v>12924.1</v>
      </c>
      <c r="H10" s="588">
        <f t="shared" si="0"/>
        <v>0</v>
      </c>
      <c r="I10" s="588">
        <f t="shared" si="0"/>
        <v>0</v>
      </c>
      <c r="J10" s="573" t="s">
        <v>409</v>
      </c>
      <c r="K10" s="573" t="s">
        <v>118</v>
      </c>
      <c r="L10" s="587">
        <v>140</v>
      </c>
    </row>
    <row r="11" spans="1:12" ht="28.5" hidden="1" customHeight="1" x14ac:dyDescent="0.25">
      <c r="A11" s="572"/>
      <c r="B11" s="573"/>
      <c r="C11" s="587"/>
      <c r="D11" s="588"/>
      <c r="E11" s="588"/>
      <c r="F11" s="588"/>
      <c r="G11" s="588"/>
      <c r="H11" s="588"/>
      <c r="I11" s="588"/>
      <c r="J11" s="573"/>
      <c r="K11" s="573"/>
      <c r="L11" s="587"/>
    </row>
    <row r="12" spans="1:12" x14ac:dyDescent="0.25">
      <c r="A12" s="572"/>
      <c r="B12" s="573"/>
      <c r="C12" s="200" t="s">
        <v>66</v>
      </c>
      <c r="D12" s="202">
        <f>SUM(E12:I12)</f>
        <v>2269</v>
      </c>
      <c r="E12" s="202">
        <f>E20+E28+E36+E44+E52+E60+E68+E76+E84</f>
        <v>0</v>
      </c>
      <c r="F12" s="202">
        <f t="shared" ref="F12:I12" si="1">F20+F28+F36+F44+F52+F60+F68+F76+F84</f>
        <v>0</v>
      </c>
      <c r="G12" s="202">
        <f t="shared" si="1"/>
        <v>2269</v>
      </c>
      <c r="H12" s="202">
        <f t="shared" si="1"/>
        <v>0</v>
      </c>
      <c r="I12" s="202">
        <f t="shared" si="1"/>
        <v>0</v>
      </c>
      <c r="J12" s="573"/>
      <c r="K12" s="573"/>
      <c r="L12" s="200">
        <v>20</v>
      </c>
    </row>
    <row r="13" spans="1:12" x14ac:dyDescent="0.25">
      <c r="A13" s="572"/>
      <c r="B13" s="573"/>
      <c r="C13" s="200" t="s">
        <v>70</v>
      </c>
      <c r="D13" s="202">
        <f>SUM(E13:I13)</f>
        <v>2318</v>
      </c>
      <c r="E13" s="202">
        <f t="shared" ref="E13:F18" si="2">E21+E29+E37+E45+E53+E61+E69+E77+E85</f>
        <v>0</v>
      </c>
      <c r="F13" s="202">
        <f t="shared" si="2"/>
        <v>0</v>
      </c>
      <c r="G13" s="202">
        <f t="shared" ref="G13" si="3">G21+G29+G37+G45+G53+G61+G69+G77+G85</f>
        <v>2318</v>
      </c>
      <c r="H13" s="202">
        <f t="shared" ref="H13" si="4">H21+H29+H37+H45+H53+H61+H69+H77+H85</f>
        <v>0</v>
      </c>
      <c r="I13" s="202">
        <f t="shared" ref="I13" si="5">I21+I29+I37+I45+I53+I61+I69+I77+I85</f>
        <v>0</v>
      </c>
      <c r="J13" s="573"/>
      <c r="K13" s="573"/>
      <c r="L13" s="200">
        <v>20</v>
      </c>
    </row>
    <row r="14" spans="1:12" ht="26.25" customHeight="1" x14ac:dyDescent="0.25">
      <c r="A14" s="572"/>
      <c r="B14" s="573"/>
      <c r="C14" s="200" t="s">
        <v>297</v>
      </c>
      <c r="D14" s="202">
        <f t="shared" ref="D14:D18" si="6">SUM(E14:I14)</f>
        <v>1678</v>
      </c>
      <c r="E14" s="202">
        <f t="shared" si="2"/>
        <v>0</v>
      </c>
      <c r="F14" s="202">
        <f t="shared" si="2"/>
        <v>0</v>
      </c>
      <c r="G14" s="202">
        <f t="shared" ref="G14" si="7">G22+G30+G38+G46+G54+G62+G70+G78+G86</f>
        <v>1678</v>
      </c>
      <c r="H14" s="202">
        <f t="shared" ref="H14" si="8">H22+H30+H38+H46+H54+H62+H70+H78+H86</f>
        <v>0</v>
      </c>
      <c r="I14" s="202">
        <f t="shared" ref="I14" si="9">I22+I30+I38+I46+I54+I62+I70+I78+I86</f>
        <v>0</v>
      </c>
      <c r="J14" s="573"/>
      <c r="K14" s="573"/>
      <c r="L14" s="200">
        <v>20</v>
      </c>
    </row>
    <row r="15" spans="1:12" x14ac:dyDescent="0.25">
      <c r="A15" s="572"/>
      <c r="B15" s="573"/>
      <c r="C15" s="200" t="s">
        <v>298</v>
      </c>
      <c r="D15" s="202">
        <f t="shared" si="6"/>
        <v>1745.1</v>
      </c>
      <c r="E15" s="202">
        <f t="shared" si="2"/>
        <v>0</v>
      </c>
      <c r="F15" s="202">
        <f t="shared" si="2"/>
        <v>0</v>
      </c>
      <c r="G15" s="202">
        <f t="shared" ref="G15" si="10">G23+G31+G39+G47+G55+G63+G71+G79+G87</f>
        <v>1745.1</v>
      </c>
      <c r="H15" s="202">
        <f t="shared" ref="H15" si="11">H23+H31+H39+H47+H55+H63+H71+H79+H87</f>
        <v>0</v>
      </c>
      <c r="I15" s="202">
        <f t="shared" ref="I15" si="12">I23+I31+I39+I47+I55+I63+I71+I79+I87</f>
        <v>0</v>
      </c>
      <c r="J15" s="573"/>
      <c r="K15" s="573"/>
      <c r="L15" s="200">
        <v>20</v>
      </c>
    </row>
    <row r="16" spans="1:12" s="143" customFormat="1" ht="30" customHeight="1" x14ac:dyDescent="0.25">
      <c r="A16" s="572"/>
      <c r="B16" s="573"/>
      <c r="C16" s="200" t="s">
        <v>299</v>
      </c>
      <c r="D16" s="202">
        <f t="shared" si="6"/>
        <v>1638</v>
      </c>
      <c r="E16" s="202">
        <f t="shared" si="2"/>
        <v>0</v>
      </c>
      <c r="F16" s="202">
        <f t="shared" si="2"/>
        <v>0</v>
      </c>
      <c r="G16" s="202">
        <f t="shared" ref="G16" si="13">G24+G32+G40+G48+G56+G64+G72+G80+G88</f>
        <v>1638</v>
      </c>
      <c r="H16" s="202">
        <f t="shared" ref="H16" si="14">H24+H32+H40+H48+H56+H64+H72+H80+H88</f>
        <v>0</v>
      </c>
      <c r="I16" s="202">
        <f t="shared" ref="I16" si="15">I24+I32+I40+I48+I56+I64+I72+I80+I88</f>
        <v>0</v>
      </c>
      <c r="J16" s="573"/>
      <c r="K16" s="573"/>
      <c r="L16" s="200">
        <v>20</v>
      </c>
    </row>
    <row r="17" spans="1:12" s="92" customFormat="1" ht="76.5" customHeight="1" x14ac:dyDescent="0.25">
      <c r="A17" s="572"/>
      <c r="B17" s="573"/>
      <c r="C17" s="200" t="s">
        <v>309</v>
      </c>
      <c r="D17" s="202">
        <f t="shared" si="6"/>
        <v>1638</v>
      </c>
      <c r="E17" s="202">
        <f t="shared" si="2"/>
        <v>0</v>
      </c>
      <c r="F17" s="202">
        <f t="shared" si="2"/>
        <v>0</v>
      </c>
      <c r="G17" s="202">
        <f t="shared" ref="G17" si="16">G25+G33+G41+G49+G57+G65+G73+G81+G89</f>
        <v>1638</v>
      </c>
      <c r="H17" s="202">
        <f t="shared" ref="H17" si="17">H25+H33+H41+H49+H57+H65+H73+H81+H89</f>
        <v>0</v>
      </c>
      <c r="I17" s="202">
        <f t="shared" ref="I17" si="18">I25+I33+I41+I49+I57+I65+I73+I81+I89</f>
        <v>0</v>
      </c>
      <c r="J17" s="573"/>
      <c r="K17" s="573"/>
      <c r="L17" s="200">
        <v>20</v>
      </c>
    </row>
    <row r="18" spans="1:12" s="92" customFormat="1" ht="116.25" customHeight="1" x14ac:dyDescent="0.25">
      <c r="A18" s="572"/>
      <c r="B18" s="573"/>
      <c r="C18" s="200" t="s">
        <v>310</v>
      </c>
      <c r="D18" s="202">
        <f t="shared" si="6"/>
        <v>1638</v>
      </c>
      <c r="E18" s="202">
        <f t="shared" si="2"/>
        <v>0</v>
      </c>
      <c r="F18" s="202">
        <f t="shared" si="2"/>
        <v>0</v>
      </c>
      <c r="G18" s="202">
        <f t="shared" ref="G18" si="19">G26+G34+G42+G50+G58+G66+G74+G82+G90</f>
        <v>1638</v>
      </c>
      <c r="H18" s="202">
        <f t="shared" ref="H18" si="20">H26+H34+H42+H50+H58+H66+H74+H82+H90</f>
        <v>0</v>
      </c>
      <c r="I18" s="202">
        <f t="shared" ref="I18" si="21">I26+I34+I42+I50+I58+I66+I74+I82+I90</f>
        <v>0</v>
      </c>
      <c r="J18" s="573"/>
      <c r="K18" s="573"/>
      <c r="L18" s="200">
        <v>20</v>
      </c>
    </row>
    <row r="19" spans="1:12" ht="33" x14ac:dyDescent="0.25">
      <c r="A19" s="572" t="s">
        <v>13</v>
      </c>
      <c r="B19" s="573" t="s">
        <v>54</v>
      </c>
      <c r="C19" s="203" t="s">
        <v>384</v>
      </c>
      <c r="D19" s="79">
        <f>SUM(D20:D26)</f>
        <v>700</v>
      </c>
      <c r="E19" s="79">
        <f t="shared" ref="E19" si="22">SUM(E20:E26)</f>
        <v>0</v>
      </c>
      <c r="F19" s="79">
        <f t="shared" ref="F19" si="23">SUM(F20:F26)</f>
        <v>0</v>
      </c>
      <c r="G19" s="79">
        <f t="shared" ref="G19" si="24">SUM(G20:G26)</f>
        <v>700</v>
      </c>
      <c r="H19" s="79">
        <f t="shared" ref="H19" si="25">SUM(H20:H26)</f>
        <v>0</v>
      </c>
      <c r="I19" s="79">
        <f t="shared" ref="I19" si="26">SUM(I20:I26)</f>
        <v>0</v>
      </c>
      <c r="J19" s="573" t="s">
        <v>410</v>
      </c>
      <c r="K19" s="573" t="s">
        <v>120</v>
      </c>
      <c r="L19" s="203">
        <v>1120</v>
      </c>
    </row>
    <row r="20" spans="1:12" x14ac:dyDescent="0.25">
      <c r="A20" s="572"/>
      <c r="B20" s="573"/>
      <c r="C20" s="200" t="s">
        <v>66</v>
      </c>
      <c r="D20" s="202">
        <f>SUM(E20:I20)</f>
        <v>100</v>
      </c>
      <c r="E20" s="202">
        <v>0</v>
      </c>
      <c r="F20" s="202">
        <v>0</v>
      </c>
      <c r="G20" s="202">
        <f>100</f>
        <v>100</v>
      </c>
      <c r="H20" s="202">
        <v>0</v>
      </c>
      <c r="I20" s="202">
        <v>0</v>
      </c>
      <c r="J20" s="573"/>
      <c r="K20" s="573"/>
      <c r="L20" s="200">
        <v>160</v>
      </c>
    </row>
    <row r="21" spans="1:12" x14ac:dyDescent="0.25">
      <c r="A21" s="572"/>
      <c r="B21" s="573"/>
      <c r="C21" s="200" t="s">
        <v>70</v>
      </c>
      <c r="D21" s="202">
        <f>SUM(E21:I21)</f>
        <v>100</v>
      </c>
      <c r="E21" s="202">
        <v>0</v>
      </c>
      <c r="F21" s="202">
        <v>0</v>
      </c>
      <c r="G21" s="202">
        <v>100</v>
      </c>
      <c r="H21" s="202">
        <v>0</v>
      </c>
      <c r="I21" s="202">
        <v>0</v>
      </c>
      <c r="J21" s="573"/>
      <c r="K21" s="573"/>
      <c r="L21" s="200">
        <v>160</v>
      </c>
    </row>
    <row r="22" spans="1:12" x14ac:dyDescent="0.25">
      <c r="A22" s="572"/>
      <c r="B22" s="573"/>
      <c r="C22" s="200" t="s">
        <v>297</v>
      </c>
      <c r="D22" s="202">
        <f t="shared" ref="D22:D26" si="27">SUM(E22:I22)</f>
        <v>100</v>
      </c>
      <c r="E22" s="202">
        <v>0</v>
      </c>
      <c r="F22" s="202">
        <v>0</v>
      </c>
      <c r="G22" s="202">
        <v>100</v>
      </c>
      <c r="H22" s="202">
        <v>0</v>
      </c>
      <c r="I22" s="202">
        <v>0</v>
      </c>
      <c r="J22" s="573"/>
      <c r="K22" s="573"/>
      <c r="L22" s="200">
        <v>160</v>
      </c>
    </row>
    <row r="23" spans="1:12" x14ac:dyDescent="0.25">
      <c r="A23" s="572"/>
      <c r="B23" s="573"/>
      <c r="C23" s="200" t="s">
        <v>298</v>
      </c>
      <c r="D23" s="202">
        <f t="shared" si="27"/>
        <v>100</v>
      </c>
      <c r="E23" s="202">
        <v>0</v>
      </c>
      <c r="F23" s="202">
        <v>0</v>
      </c>
      <c r="G23" s="202">
        <v>100</v>
      </c>
      <c r="H23" s="202">
        <v>0</v>
      </c>
      <c r="I23" s="202">
        <v>0</v>
      </c>
      <c r="J23" s="573"/>
      <c r="K23" s="573"/>
      <c r="L23" s="200">
        <v>160</v>
      </c>
    </row>
    <row r="24" spans="1:12" x14ac:dyDescent="0.25">
      <c r="A24" s="572"/>
      <c r="B24" s="573"/>
      <c r="C24" s="200" t="s">
        <v>299</v>
      </c>
      <c r="D24" s="202">
        <f t="shared" si="27"/>
        <v>100</v>
      </c>
      <c r="E24" s="202">
        <v>0</v>
      </c>
      <c r="F24" s="202">
        <v>0</v>
      </c>
      <c r="G24" s="202">
        <v>100</v>
      </c>
      <c r="H24" s="202">
        <v>0</v>
      </c>
      <c r="I24" s="202">
        <v>0</v>
      </c>
      <c r="J24" s="573"/>
      <c r="K24" s="573"/>
      <c r="L24" s="200">
        <v>160</v>
      </c>
    </row>
    <row r="25" spans="1:12" s="92" customFormat="1" ht="49.5" x14ac:dyDescent="0.25">
      <c r="A25" s="572"/>
      <c r="B25" s="573"/>
      <c r="C25" s="200" t="s">
        <v>309</v>
      </c>
      <c r="D25" s="202">
        <f t="shared" si="27"/>
        <v>100</v>
      </c>
      <c r="E25" s="202">
        <v>0</v>
      </c>
      <c r="F25" s="202">
        <v>0</v>
      </c>
      <c r="G25" s="202">
        <v>100</v>
      </c>
      <c r="H25" s="202">
        <v>0</v>
      </c>
      <c r="I25" s="202">
        <v>0</v>
      </c>
      <c r="J25" s="573"/>
      <c r="K25" s="573"/>
      <c r="L25" s="201">
        <v>160</v>
      </c>
    </row>
    <row r="26" spans="1:12" s="92" customFormat="1" ht="49.5" x14ac:dyDescent="0.25">
      <c r="A26" s="572"/>
      <c r="B26" s="573"/>
      <c r="C26" s="200" t="s">
        <v>310</v>
      </c>
      <c r="D26" s="202">
        <f t="shared" si="27"/>
        <v>100</v>
      </c>
      <c r="E26" s="202">
        <v>0</v>
      </c>
      <c r="F26" s="202">
        <v>0</v>
      </c>
      <c r="G26" s="202">
        <v>100</v>
      </c>
      <c r="H26" s="202">
        <v>0</v>
      </c>
      <c r="I26" s="202">
        <v>0</v>
      </c>
      <c r="J26" s="573"/>
      <c r="K26" s="573"/>
      <c r="L26" s="201">
        <v>160</v>
      </c>
    </row>
    <row r="27" spans="1:12" ht="32.25" customHeight="1" x14ac:dyDescent="0.25">
      <c r="A27" s="572" t="s">
        <v>106</v>
      </c>
      <c r="B27" s="573" t="s">
        <v>55</v>
      </c>
      <c r="C27" s="203" t="s">
        <v>384</v>
      </c>
      <c r="D27" s="79">
        <f>SUM(D28:D34)</f>
        <v>1327.7</v>
      </c>
      <c r="E27" s="79">
        <f t="shared" ref="E27" si="28">SUM(E28:E34)</f>
        <v>0</v>
      </c>
      <c r="F27" s="79">
        <f t="shared" ref="F27" si="29">SUM(F28:F34)</f>
        <v>0</v>
      </c>
      <c r="G27" s="79">
        <f t="shared" ref="G27" si="30">SUM(G28:G34)</f>
        <v>1327.7</v>
      </c>
      <c r="H27" s="79">
        <f t="shared" ref="H27" si="31">SUM(H28:H34)</f>
        <v>0</v>
      </c>
      <c r="I27" s="79">
        <f t="shared" ref="I27" si="32">SUM(I28:I34)</f>
        <v>0</v>
      </c>
      <c r="J27" s="573" t="s">
        <v>411</v>
      </c>
      <c r="K27" s="573" t="s">
        <v>121</v>
      </c>
      <c r="L27" s="203">
        <v>21000</v>
      </c>
    </row>
    <row r="28" spans="1:12" x14ac:dyDescent="0.25">
      <c r="A28" s="572"/>
      <c r="B28" s="573"/>
      <c r="C28" s="200" t="s">
        <v>66</v>
      </c>
      <c r="D28" s="202">
        <f>SUM(E28:I28)</f>
        <v>163.80000000000001</v>
      </c>
      <c r="E28" s="202">
        <v>0</v>
      </c>
      <c r="F28" s="202">
        <v>0</v>
      </c>
      <c r="G28" s="202">
        <f>213.8-60+10</f>
        <v>163.80000000000001</v>
      </c>
      <c r="H28" s="202">
        <v>0</v>
      </c>
      <c r="I28" s="202">
        <v>0</v>
      </c>
      <c r="J28" s="573"/>
      <c r="K28" s="573"/>
      <c r="L28" s="200">
        <v>3000</v>
      </c>
    </row>
    <row r="29" spans="1:12" ht="20.25" customHeight="1" x14ac:dyDescent="0.25">
      <c r="A29" s="572"/>
      <c r="B29" s="573"/>
      <c r="C29" s="200" t="s">
        <v>70</v>
      </c>
      <c r="D29" s="202">
        <f>SUM(E29:I29)</f>
        <v>202.8</v>
      </c>
      <c r="E29" s="202">
        <v>0</v>
      </c>
      <c r="F29" s="202">
        <v>0</v>
      </c>
      <c r="G29" s="202">
        <v>202.8</v>
      </c>
      <c r="H29" s="202">
        <v>0</v>
      </c>
      <c r="I29" s="202">
        <v>0</v>
      </c>
      <c r="J29" s="573"/>
      <c r="K29" s="573"/>
      <c r="L29" s="200">
        <v>3000</v>
      </c>
    </row>
    <row r="30" spans="1:12" ht="30" customHeight="1" x14ac:dyDescent="0.25">
      <c r="A30" s="572"/>
      <c r="B30" s="573"/>
      <c r="C30" s="200" t="s">
        <v>297</v>
      </c>
      <c r="D30" s="202">
        <f t="shared" ref="D30:D34" si="33">SUM(E30:I30)</f>
        <v>202.8</v>
      </c>
      <c r="E30" s="202">
        <v>0</v>
      </c>
      <c r="F30" s="202">
        <v>0</v>
      </c>
      <c r="G30" s="202">
        <v>202.8</v>
      </c>
      <c r="H30" s="202">
        <v>0</v>
      </c>
      <c r="I30" s="202">
        <v>0</v>
      </c>
      <c r="J30" s="573"/>
      <c r="K30" s="573"/>
      <c r="L30" s="200">
        <v>3000</v>
      </c>
    </row>
    <row r="31" spans="1:12" ht="63" customHeight="1" x14ac:dyDescent="0.25">
      <c r="A31" s="572"/>
      <c r="B31" s="573"/>
      <c r="C31" s="200" t="s">
        <v>298</v>
      </c>
      <c r="D31" s="202">
        <f t="shared" si="33"/>
        <v>269.89999999999998</v>
      </c>
      <c r="E31" s="202">
        <v>0</v>
      </c>
      <c r="F31" s="202">
        <v>0</v>
      </c>
      <c r="G31" s="202">
        <v>269.89999999999998</v>
      </c>
      <c r="H31" s="202">
        <v>0</v>
      </c>
      <c r="I31" s="202">
        <v>0</v>
      </c>
      <c r="J31" s="573"/>
      <c r="K31" s="573"/>
      <c r="L31" s="200">
        <v>3000</v>
      </c>
    </row>
    <row r="32" spans="1:12" s="143" customFormat="1" x14ac:dyDescent="0.25">
      <c r="A32" s="572"/>
      <c r="B32" s="573"/>
      <c r="C32" s="200" t="s">
        <v>299</v>
      </c>
      <c r="D32" s="202">
        <f t="shared" si="33"/>
        <v>162.80000000000001</v>
      </c>
      <c r="E32" s="202">
        <v>0</v>
      </c>
      <c r="F32" s="202">
        <v>0</v>
      </c>
      <c r="G32" s="202">
        <v>162.80000000000001</v>
      </c>
      <c r="H32" s="202">
        <v>0</v>
      </c>
      <c r="I32" s="202">
        <v>0</v>
      </c>
      <c r="J32" s="573"/>
      <c r="K32" s="573"/>
      <c r="L32" s="200">
        <v>3000</v>
      </c>
    </row>
    <row r="33" spans="1:12" s="92" customFormat="1" ht="49.5" x14ac:dyDescent="0.25">
      <c r="A33" s="572"/>
      <c r="B33" s="573"/>
      <c r="C33" s="200" t="s">
        <v>309</v>
      </c>
      <c r="D33" s="202">
        <f t="shared" si="33"/>
        <v>162.80000000000001</v>
      </c>
      <c r="E33" s="202">
        <v>0</v>
      </c>
      <c r="F33" s="202">
        <v>0</v>
      </c>
      <c r="G33" s="202">
        <v>162.80000000000001</v>
      </c>
      <c r="H33" s="202">
        <v>0</v>
      </c>
      <c r="I33" s="202">
        <v>0</v>
      </c>
      <c r="J33" s="573"/>
      <c r="K33" s="573"/>
      <c r="L33" s="200">
        <v>3000</v>
      </c>
    </row>
    <row r="34" spans="1:12" s="92" customFormat="1" ht="87" customHeight="1" x14ac:dyDescent="0.25">
      <c r="A34" s="572"/>
      <c r="B34" s="573"/>
      <c r="C34" s="200" t="s">
        <v>310</v>
      </c>
      <c r="D34" s="202">
        <f t="shared" si="33"/>
        <v>162.80000000000001</v>
      </c>
      <c r="E34" s="202">
        <v>0</v>
      </c>
      <c r="F34" s="202">
        <v>0</v>
      </c>
      <c r="G34" s="202">
        <v>162.80000000000001</v>
      </c>
      <c r="H34" s="202">
        <v>0</v>
      </c>
      <c r="I34" s="202">
        <v>0</v>
      </c>
      <c r="J34" s="573"/>
      <c r="K34" s="573"/>
      <c r="L34" s="200">
        <v>3000</v>
      </c>
    </row>
    <row r="35" spans="1:12" ht="33" x14ac:dyDescent="0.25">
      <c r="A35" s="580" t="s">
        <v>107</v>
      </c>
      <c r="B35" s="368" t="s">
        <v>56</v>
      </c>
      <c r="C35" s="203" t="s">
        <v>384</v>
      </c>
      <c r="D35" s="79">
        <f>SUM(D36:D42)</f>
        <v>385</v>
      </c>
      <c r="E35" s="79">
        <f t="shared" ref="E35" si="34">SUM(E36:E42)</f>
        <v>0</v>
      </c>
      <c r="F35" s="79">
        <f t="shared" ref="F35" si="35">SUM(F36:F42)</f>
        <v>0</v>
      </c>
      <c r="G35" s="79">
        <f t="shared" ref="G35" si="36">SUM(G36:G42)</f>
        <v>385</v>
      </c>
      <c r="H35" s="79">
        <f t="shared" ref="H35" si="37">SUM(H36:H42)</f>
        <v>0</v>
      </c>
      <c r="I35" s="79">
        <f t="shared" ref="I35" si="38">SUM(I36:I42)</f>
        <v>0</v>
      </c>
      <c r="J35" s="573" t="s">
        <v>410</v>
      </c>
      <c r="K35" s="566" t="s">
        <v>122</v>
      </c>
      <c r="L35" s="203">
        <v>700</v>
      </c>
    </row>
    <row r="36" spans="1:12" x14ac:dyDescent="0.25">
      <c r="A36" s="581"/>
      <c r="B36" s="369"/>
      <c r="C36" s="200" t="s">
        <v>66</v>
      </c>
      <c r="D36" s="202">
        <f>SUM(E36:I36)</f>
        <v>85</v>
      </c>
      <c r="E36" s="202">
        <v>0</v>
      </c>
      <c r="F36" s="202">
        <v>0</v>
      </c>
      <c r="G36" s="202">
        <v>85</v>
      </c>
      <c r="H36" s="202">
        <v>0</v>
      </c>
      <c r="I36" s="202">
        <v>0</v>
      </c>
      <c r="J36" s="573"/>
      <c r="K36" s="567"/>
      <c r="L36" s="200">
        <v>100</v>
      </c>
    </row>
    <row r="37" spans="1:12" x14ac:dyDescent="0.25">
      <c r="A37" s="581"/>
      <c r="B37" s="369"/>
      <c r="C37" s="200" t="s">
        <v>70</v>
      </c>
      <c r="D37" s="202">
        <f>SUM(E37:I37)</f>
        <v>50</v>
      </c>
      <c r="E37" s="202">
        <v>0</v>
      </c>
      <c r="F37" s="202">
        <v>0</v>
      </c>
      <c r="G37" s="202">
        <v>50</v>
      </c>
      <c r="H37" s="202">
        <v>0</v>
      </c>
      <c r="I37" s="202">
        <v>0</v>
      </c>
      <c r="J37" s="573"/>
      <c r="K37" s="567"/>
      <c r="L37" s="200">
        <v>100</v>
      </c>
    </row>
    <row r="38" spans="1:12" x14ac:dyDescent="0.25">
      <c r="A38" s="581"/>
      <c r="B38" s="369"/>
      <c r="C38" s="200" t="s">
        <v>297</v>
      </c>
      <c r="D38" s="202">
        <f t="shared" ref="D38:D42" si="39">SUM(E38:I38)</f>
        <v>50</v>
      </c>
      <c r="E38" s="202">
        <v>0</v>
      </c>
      <c r="F38" s="202">
        <v>0</v>
      </c>
      <c r="G38" s="202">
        <v>50</v>
      </c>
      <c r="H38" s="202">
        <v>0</v>
      </c>
      <c r="I38" s="202">
        <v>0</v>
      </c>
      <c r="J38" s="573"/>
      <c r="K38" s="567"/>
      <c r="L38" s="200">
        <v>100</v>
      </c>
    </row>
    <row r="39" spans="1:12" x14ac:dyDescent="0.25">
      <c r="A39" s="581"/>
      <c r="B39" s="369"/>
      <c r="C39" s="200" t="s">
        <v>298</v>
      </c>
      <c r="D39" s="202">
        <f t="shared" si="39"/>
        <v>50</v>
      </c>
      <c r="E39" s="202">
        <v>0</v>
      </c>
      <c r="F39" s="202">
        <v>0</v>
      </c>
      <c r="G39" s="202">
        <v>50</v>
      </c>
      <c r="H39" s="202">
        <v>0</v>
      </c>
      <c r="I39" s="202">
        <v>0</v>
      </c>
      <c r="J39" s="573"/>
      <c r="K39" s="567"/>
      <c r="L39" s="200">
        <v>100</v>
      </c>
    </row>
    <row r="40" spans="1:12" s="143" customFormat="1" x14ac:dyDescent="0.25">
      <c r="A40" s="581"/>
      <c r="B40" s="369"/>
      <c r="C40" s="200" t="s">
        <v>299</v>
      </c>
      <c r="D40" s="79">
        <f t="shared" si="39"/>
        <v>50</v>
      </c>
      <c r="E40" s="79">
        <v>0</v>
      </c>
      <c r="F40" s="79">
        <v>0</v>
      </c>
      <c r="G40" s="202">
        <v>50</v>
      </c>
      <c r="H40" s="79">
        <v>0</v>
      </c>
      <c r="I40" s="79">
        <v>0</v>
      </c>
      <c r="J40" s="573"/>
      <c r="K40" s="567"/>
      <c r="L40" s="203">
        <v>100</v>
      </c>
    </row>
    <row r="41" spans="1:12" s="92" customFormat="1" ht="66.75" customHeight="1" x14ac:dyDescent="0.25">
      <c r="A41" s="581"/>
      <c r="B41" s="369"/>
      <c r="C41" s="200" t="s">
        <v>309</v>
      </c>
      <c r="D41" s="202">
        <f t="shared" si="39"/>
        <v>50</v>
      </c>
      <c r="E41" s="202">
        <v>0</v>
      </c>
      <c r="F41" s="202">
        <v>0</v>
      </c>
      <c r="G41" s="202">
        <v>50</v>
      </c>
      <c r="H41" s="202">
        <v>0</v>
      </c>
      <c r="I41" s="202">
        <v>0</v>
      </c>
      <c r="J41" s="573"/>
      <c r="K41" s="567"/>
      <c r="L41" s="201">
        <v>100</v>
      </c>
    </row>
    <row r="42" spans="1:12" s="92" customFormat="1" ht="79.5" customHeight="1" x14ac:dyDescent="0.25">
      <c r="A42" s="582"/>
      <c r="B42" s="370"/>
      <c r="C42" s="200" t="s">
        <v>310</v>
      </c>
      <c r="D42" s="202">
        <f t="shared" si="39"/>
        <v>50</v>
      </c>
      <c r="E42" s="202">
        <v>0</v>
      </c>
      <c r="F42" s="202">
        <v>0</v>
      </c>
      <c r="G42" s="202">
        <v>50</v>
      </c>
      <c r="H42" s="202">
        <v>0</v>
      </c>
      <c r="I42" s="202">
        <v>0</v>
      </c>
      <c r="J42" s="573"/>
      <c r="K42" s="568"/>
      <c r="L42" s="201">
        <v>100</v>
      </c>
    </row>
    <row r="43" spans="1:12" ht="33" x14ac:dyDescent="0.25">
      <c r="A43" s="572" t="s">
        <v>385</v>
      </c>
      <c r="B43" s="573" t="s">
        <v>57</v>
      </c>
      <c r="C43" s="203" t="s">
        <v>384</v>
      </c>
      <c r="D43" s="79">
        <f>SUM(D44:D50)</f>
        <v>560</v>
      </c>
      <c r="E43" s="79">
        <f t="shared" ref="E43" si="40">SUM(E44:E50)</f>
        <v>0</v>
      </c>
      <c r="F43" s="79">
        <f t="shared" ref="F43" si="41">SUM(F44:F50)</f>
        <v>0</v>
      </c>
      <c r="G43" s="79">
        <f t="shared" ref="G43" si="42">SUM(G44:G50)</f>
        <v>560</v>
      </c>
      <c r="H43" s="79">
        <f t="shared" ref="H43" si="43">SUM(H44:H50)</f>
        <v>0</v>
      </c>
      <c r="I43" s="79">
        <f t="shared" ref="I43" si="44">SUM(I44:I50)</f>
        <v>0</v>
      </c>
      <c r="J43" s="573" t="s">
        <v>410</v>
      </c>
      <c r="K43" s="573" t="s">
        <v>123</v>
      </c>
      <c r="L43" s="203">
        <v>140</v>
      </c>
    </row>
    <row r="44" spans="1:12" x14ac:dyDescent="0.25">
      <c r="A44" s="572"/>
      <c r="B44" s="573"/>
      <c r="C44" s="200" t="s">
        <v>66</v>
      </c>
      <c r="D44" s="202">
        <f>SUM(E44:I44)</f>
        <v>80</v>
      </c>
      <c r="E44" s="202">
        <v>0</v>
      </c>
      <c r="F44" s="202">
        <v>0</v>
      </c>
      <c r="G44" s="202">
        <f>90-10</f>
        <v>80</v>
      </c>
      <c r="H44" s="202">
        <v>0</v>
      </c>
      <c r="I44" s="202">
        <v>0</v>
      </c>
      <c r="J44" s="573"/>
      <c r="K44" s="573"/>
      <c r="L44" s="200">
        <v>20</v>
      </c>
    </row>
    <row r="45" spans="1:12" x14ac:dyDescent="0.25">
      <c r="A45" s="572"/>
      <c r="B45" s="573"/>
      <c r="C45" s="200" t="s">
        <v>70</v>
      </c>
      <c r="D45" s="202">
        <f>SUM(E45:I45)</f>
        <v>80</v>
      </c>
      <c r="E45" s="202">
        <v>0</v>
      </c>
      <c r="F45" s="202">
        <v>0</v>
      </c>
      <c r="G45" s="202">
        <v>80</v>
      </c>
      <c r="H45" s="202">
        <v>0</v>
      </c>
      <c r="I45" s="202">
        <v>0</v>
      </c>
      <c r="J45" s="573"/>
      <c r="K45" s="573"/>
      <c r="L45" s="200">
        <v>20</v>
      </c>
    </row>
    <row r="46" spans="1:12" x14ac:dyDescent="0.25">
      <c r="A46" s="572"/>
      <c r="B46" s="573"/>
      <c r="C46" s="200" t="s">
        <v>297</v>
      </c>
      <c r="D46" s="202">
        <f t="shared" ref="D46:D50" si="45">SUM(E46:I46)</f>
        <v>80</v>
      </c>
      <c r="E46" s="202">
        <v>0</v>
      </c>
      <c r="F46" s="202">
        <v>0</v>
      </c>
      <c r="G46" s="202">
        <v>80</v>
      </c>
      <c r="H46" s="202">
        <v>0</v>
      </c>
      <c r="I46" s="202">
        <v>0</v>
      </c>
      <c r="J46" s="573"/>
      <c r="K46" s="573"/>
      <c r="L46" s="200">
        <v>20</v>
      </c>
    </row>
    <row r="47" spans="1:12" x14ac:dyDescent="0.25">
      <c r="A47" s="572"/>
      <c r="B47" s="573"/>
      <c r="C47" s="200" t="s">
        <v>298</v>
      </c>
      <c r="D47" s="202">
        <f t="shared" si="45"/>
        <v>80</v>
      </c>
      <c r="E47" s="202">
        <v>0</v>
      </c>
      <c r="F47" s="202">
        <v>0</v>
      </c>
      <c r="G47" s="202">
        <v>80</v>
      </c>
      <c r="H47" s="202">
        <v>0</v>
      </c>
      <c r="I47" s="202">
        <v>0</v>
      </c>
      <c r="J47" s="573"/>
      <c r="K47" s="573"/>
      <c r="L47" s="200">
        <v>20</v>
      </c>
    </row>
    <row r="48" spans="1:12" x14ac:dyDescent="0.25">
      <c r="A48" s="572"/>
      <c r="B48" s="573"/>
      <c r="C48" s="200" t="s">
        <v>299</v>
      </c>
      <c r="D48" s="202">
        <f t="shared" si="45"/>
        <v>80</v>
      </c>
      <c r="E48" s="202">
        <v>0</v>
      </c>
      <c r="F48" s="202">
        <v>0</v>
      </c>
      <c r="G48" s="202">
        <v>80</v>
      </c>
      <c r="H48" s="202">
        <v>0</v>
      </c>
      <c r="I48" s="202">
        <v>0</v>
      </c>
      <c r="J48" s="573"/>
      <c r="K48" s="573"/>
      <c r="L48" s="200">
        <v>20</v>
      </c>
    </row>
    <row r="49" spans="1:12" s="92" customFormat="1" ht="49.5" x14ac:dyDescent="0.25">
      <c r="A49" s="572"/>
      <c r="B49" s="573"/>
      <c r="C49" s="200" t="s">
        <v>309</v>
      </c>
      <c r="D49" s="202">
        <f t="shared" si="45"/>
        <v>80</v>
      </c>
      <c r="E49" s="202">
        <v>0</v>
      </c>
      <c r="F49" s="202">
        <v>0</v>
      </c>
      <c r="G49" s="202">
        <v>80</v>
      </c>
      <c r="H49" s="202">
        <v>0</v>
      </c>
      <c r="I49" s="202">
        <v>0</v>
      </c>
      <c r="J49" s="573"/>
      <c r="K49" s="573"/>
      <c r="L49" s="200">
        <v>20</v>
      </c>
    </row>
    <row r="50" spans="1:12" s="92" customFormat="1" ht="82.5" customHeight="1" x14ac:dyDescent="0.25">
      <c r="A50" s="572"/>
      <c r="B50" s="573"/>
      <c r="C50" s="200" t="s">
        <v>310</v>
      </c>
      <c r="D50" s="202">
        <f t="shared" si="45"/>
        <v>80</v>
      </c>
      <c r="E50" s="202">
        <v>0</v>
      </c>
      <c r="F50" s="202">
        <v>0</v>
      </c>
      <c r="G50" s="202">
        <v>80</v>
      </c>
      <c r="H50" s="202">
        <v>0</v>
      </c>
      <c r="I50" s="202">
        <v>0</v>
      </c>
      <c r="J50" s="573"/>
      <c r="K50" s="573"/>
      <c r="L50" s="200">
        <v>20</v>
      </c>
    </row>
    <row r="51" spans="1:12" ht="33" x14ac:dyDescent="0.25">
      <c r="A51" s="572" t="s">
        <v>386</v>
      </c>
      <c r="B51" s="573" t="s">
        <v>58</v>
      </c>
      <c r="C51" s="203" t="s">
        <v>384</v>
      </c>
      <c r="D51" s="79">
        <f>SUM(D52:D58)</f>
        <v>1240</v>
      </c>
      <c r="E51" s="79">
        <f t="shared" ref="E51" si="46">SUM(E52:E58)</f>
        <v>0</v>
      </c>
      <c r="F51" s="79">
        <f t="shared" ref="F51" si="47">SUM(F52:F58)</f>
        <v>0</v>
      </c>
      <c r="G51" s="79">
        <f t="shared" ref="G51" si="48">SUM(G52:G58)</f>
        <v>1240</v>
      </c>
      <c r="H51" s="79">
        <f t="shared" ref="H51" si="49">SUM(H52:H58)</f>
        <v>0</v>
      </c>
      <c r="I51" s="79">
        <f t="shared" ref="I51" si="50">SUM(I52:I58)</f>
        <v>0</v>
      </c>
      <c r="J51" s="573" t="s">
        <v>412</v>
      </c>
      <c r="K51" s="573" t="s">
        <v>124</v>
      </c>
      <c r="L51" s="203">
        <f>SUM(L52:L58)</f>
        <v>38</v>
      </c>
    </row>
    <row r="52" spans="1:12" x14ac:dyDescent="0.25">
      <c r="A52" s="572"/>
      <c r="B52" s="573"/>
      <c r="C52" s="200" t="s">
        <v>66</v>
      </c>
      <c r="D52" s="202">
        <f>SUM(E52:I52)</f>
        <v>600</v>
      </c>
      <c r="E52" s="202">
        <v>0</v>
      </c>
      <c r="F52" s="202">
        <v>0</v>
      </c>
      <c r="G52" s="202">
        <v>600</v>
      </c>
      <c r="H52" s="202">
        <v>0</v>
      </c>
      <c r="I52" s="202">
        <v>0</v>
      </c>
      <c r="J52" s="573"/>
      <c r="K52" s="573"/>
      <c r="L52" s="200">
        <v>19</v>
      </c>
    </row>
    <row r="53" spans="1:12" x14ac:dyDescent="0.25">
      <c r="A53" s="572"/>
      <c r="B53" s="573"/>
      <c r="C53" s="200" t="s">
        <v>70</v>
      </c>
      <c r="D53" s="202">
        <f>SUM(E53:I53)</f>
        <v>640</v>
      </c>
      <c r="E53" s="202">
        <v>0</v>
      </c>
      <c r="F53" s="202">
        <v>0</v>
      </c>
      <c r="G53" s="202">
        <v>640</v>
      </c>
      <c r="H53" s="202">
        <v>0</v>
      </c>
      <c r="I53" s="202">
        <v>0</v>
      </c>
      <c r="J53" s="573"/>
      <c r="K53" s="573"/>
      <c r="L53" s="200">
        <v>19</v>
      </c>
    </row>
    <row r="54" spans="1:12" x14ac:dyDescent="0.25">
      <c r="A54" s="572"/>
      <c r="B54" s="573"/>
      <c r="C54" s="200" t="s">
        <v>297</v>
      </c>
      <c r="D54" s="202">
        <f t="shared" ref="D54:D58" si="51">SUM(E54:I54)</f>
        <v>0</v>
      </c>
      <c r="E54" s="202">
        <v>0</v>
      </c>
      <c r="F54" s="202">
        <v>0</v>
      </c>
      <c r="G54" s="202">
        <v>0</v>
      </c>
      <c r="H54" s="202">
        <v>0</v>
      </c>
      <c r="I54" s="202">
        <v>0</v>
      </c>
      <c r="J54" s="573"/>
      <c r="K54" s="573"/>
      <c r="L54" s="200">
        <v>0</v>
      </c>
    </row>
    <row r="55" spans="1:12" x14ac:dyDescent="0.25">
      <c r="A55" s="572"/>
      <c r="B55" s="573"/>
      <c r="C55" s="200" t="s">
        <v>298</v>
      </c>
      <c r="D55" s="202">
        <f t="shared" si="51"/>
        <v>0</v>
      </c>
      <c r="E55" s="202">
        <v>0</v>
      </c>
      <c r="F55" s="202">
        <v>0</v>
      </c>
      <c r="G55" s="202">
        <v>0</v>
      </c>
      <c r="H55" s="202">
        <v>0</v>
      </c>
      <c r="I55" s="202">
        <v>0</v>
      </c>
      <c r="J55" s="573"/>
      <c r="K55" s="573"/>
      <c r="L55" s="200">
        <v>0</v>
      </c>
    </row>
    <row r="56" spans="1:12" s="143" customFormat="1" x14ac:dyDescent="0.25">
      <c r="A56" s="572"/>
      <c r="B56" s="573"/>
      <c r="C56" s="200" t="s">
        <v>299</v>
      </c>
      <c r="D56" s="202">
        <f t="shared" si="51"/>
        <v>0</v>
      </c>
      <c r="E56" s="202">
        <v>0</v>
      </c>
      <c r="F56" s="202">
        <v>0</v>
      </c>
      <c r="G56" s="202">
        <v>0</v>
      </c>
      <c r="H56" s="202">
        <v>0</v>
      </c>
      <c r="I56" s="202">
        <v>0</v>
      </c>
      <c r="J56" s="573"/>
      <c r="K56" s="573"/>
      <c r="L56" s="203">
        <v>0</v>
      </c>
    </row>
    <row r="57" spans="1:12" s="92" customFormat="1" ht="49.5" x14ac:dyDescent="0.25">
      <c r="A57" s="572"/>
      <c r="B57" s="573"/>
      <c r="C57" s="200" t="s">
        <v>309</v>
      </c>
      <c r="D57" s="202">
        <f t="shared" si="51"/>
        <v>0</v>
      </c>
      <c r="E57" s="202">
        <v>0</v>
      </c>
      <c r="F57" s="202">
        <v>0</v>
      </c>
      <c r="G57" s="202">
        <v>0</v>
      </c>
      <c r="H57" s="202">
        <v>0</v>
      </c>
      <c r="I57" s="202">
        <v>0</v>
      </c>
      <c r="J57" s="573"/>
      <c r="K57" s="573"/>
      <c r="L57" s="201">
        <v>0</v>
      </c>
    </row>
    <row r="58" spans="1:12" s="92" customFormat="1" ht="189.75" customHeight="1" x14ac:dyDescent="0.25">
      <c r="A58" s="572"/>
      <c r="B58" s="573"/>
      <c r="C58" s="200" t="s">
        <v>310</v>
      </c>
      <c r="D58" s="202">
        <f t="shared" si="51"/>
        <v>0</v>
      </c>
      <c r="E58" s="202">
        <v>0</v>
      </c>
      <c r="F58" s="202">
        <v>0</v>
      </c>
      <c r="G58" s="202">
        <v>0</v>
      </c>
      <c r="H58" s="202">
        <v>0</v>
      </c>
      <c r="I58" s="202">
        <v>0</v>
      </c>
      <c r="J58" s="573"/>
      <c r="K58" s="573"/>
      <c r="L58" s="201">
        <v>0</v>
      </c>
    </row>
    <row r="59" spans="1:12" ht="36" customHeight="1" x14ac:dyDescent="0.25">
      <c r="A59" s="572" t="s">
        <v>387</v>
      </c>
      <c r="B59" s="573" t="s">
        <v>59</v>
      </c>
      <c r="C59" s="203" t="s">
        <v>384</v>
      </c>
      <c r="D59" s="79">
        <f t="shared" ref="D59:I59" si="52">SUM(D60:D66)</f>
        <v>1325</v>
      </c>
      <c r="E59" s="79">
        <f t="shared" si="52"/>
        <v>0</v>
      </c>
      <c r="F59" s="79">
        <f t="shared" si="52"/>
        <v>0</v>
      </c>
      <c r="G59" s="79">
        <f t="shared" si="52"/>
        <v>1325</v>
      </c>
      <c r="H59" s="79">
        <f t="shared" si="52"/>
        <v>0</v>
      </c>
      <c r="I59" s="79">
        <f t="shared" si="52"/>
        <v>0</v>
      </c>
      <c r="J59" s="573" t="s">
        <v>415</v>
      </c>
      <c r="K59" s="573" t="s">
        <v>119</v>
      </c>
      <c r="L59" s="203">
        <v>1400</v>
      </c>
    </row>
    <row r="60" spans="1:12" ht="22.5" customHeight="1" x14ac:dyDescent="0.25">
      <c r="A60" s="572"/>
      <c r="B60" s="573"/>
      <c r="C60" s="200" t="s">
        <v>66</v>
      </c>
      <c r="D60" s="202">
        <f>SUM(E60:I60)</f>
        <v>185</v>
      </c>
      <c r="E60" s="202">
        <v>0</v>
      </c>
      <c r="F60" s="202">
        <v>0</v>
      </c>
      <c r="G60" s="202">
        <v>185</v>
      </c>
      <c r="H60" s="202">
        <v>0</v>
      </c>
      <c r="I60" s="202">
        <v>0</v>
      </c>
      <c r="J60" s="573"/>
      <c r="K60" s="573"/>
      <c r="L60" s="200">
        <v>200</v>
      </c>
    </row>
    <row r="61" spans="1:12" ht="22.5" customHeight="1" x14ac:dyDescent="0.25">
      <c r="A61" s="572"/>
      <c r="B61" s="573"/>
      <c r="C61" s="200" t="s">
        <v>70</v>
      </c>
      <c r="D61" s="202">
        <f>SUM(E61:I61)</f>
        <v>190</v>
      </c>
      <c r="E61" s="202">
        <v>0</v>
      </c>
      <c r="F61" s="202">
        <v>0</v>
      </c>
      <c r="G61" s="202">
        <v>190</v>
      </c>
      <c r="H61" s="202">
        <v>0</v>
      </c>
      <c r="I61" s="202">
        <v>0</v>
      </c>
      <c r="J61" s="573"/>
      <c r="K61" s="573"/>
      <c r="L61" s="200">
        <v>200</v>
      </c>
    </row>
    <row r="62" spans="1:12" ht="30.75" customHeight="1" x14ac:dyDescent="0.25">
      <c r="A62" s="572"/>
      <c r="B62" s="573"/>
      <c r="C62" s="200" t="s">
        <v>297</v>
      </c>
      <c r="D62" s="202">
        <f t="shared" ref="D62:D65" si="53">SUM(E62:I62)</f>
        <v>190</v>
      </c>
      <c r="E62" s="202">
        <v>0</v>
      </c>
      <c r="F62" s="202">
        <v>0</v>
      </c>
      <c r="G62" s="202">
        <v>190</v>
      </c>
      <c r="H62" s="202">
        <v>0</v>
      </c>
      <c r="I62" s="202">
        <v>0</v>
      </c>
      <c r="J62" s="573"/>
      <c r="K62" s="573"/>
      <c r="L62" s="200">
        <v>200</v>
      </c>
    </row>
    <row r="63" spans="1:12" x14ac:dyDescent="0.25">
      <c r="A63" s="572"/>
      <c r="B63" s="573"/>
      <c r="C63" s="200" t="s">
        <v>298</v>
      </c>
      <c r="D63" s="202">
        <f>SUM(E63:I63)</f>
        <v>190</v>
      </c>
      <c r="E63" s="202">
        <v>0</v>
      </c>
      <c r="F63" s="202">
        <v>0</v>
      </c>
      <c r="G63" s="202">
        <v>190</v>
      </c>
      <c r="H63" s="202">
        <v>0</v>
      </c>
      <c r="I63" s="202">
        <v>0</v>
      </c>
      <c r="J63" s="573"/>
      <c r="K63" s="573"/>
      <c r="L63" s="200">
        <v>200</v>
      </c>
    </row>
    <row r="64" spans="1:12" s="143" customFormat="1" x14ac:dyDescent="0.25">
      <c r="A64" s="572"/>
      <c r="B64" s="573"/>
      <c r="C64" s="200" t="s">
        <v>299</v>
      </c>
      <c r="D64" s="202">
        <f t="shared" si="53"/>
        <v>190</v>
      </c>
      <c r="E64" s="202">
        <v>0</v>
      </c>
      <c r="F64" s="202">
        <v>0</v>
      </c>
      <c r="G64" s="202">
        <v>190</v>
      </c>
      <c r="H64" s="202">
        <v>0</v>
      </c>
      <c r="I64" s="202">
        <v>0</v>
      </c>
      <c r="J64" s="573"/>
      <c r="K64" s="573"/>
      <c r="L64" s="203">
        <v>200</v>
      </c>
    </row>
    <row r="65" spans="1:12" s="92" customFormat="1" ht="49.5" x14ac:dyDescent="0.25">
      <c r="A65" s="572"/>
      <c r="B65" s="573"/>
      <c r="C65" s="200" t="s">
        <v>309</v>
      </c>
      <c r="D65" s="202">
        <f t="shared" si="53"/>
        <v>190</v>
      </c>
      <c r="E65" s="202">
        <v>0</v>
      </c>
      <c r="F65" s="202">
        <v>0</v>
      </c>
      <c r="G65" s="202">
        <v>190</v>
      </c>
      <c r="H65" s="202">
        <v>0</v>
      </c>
      <c r="I65" s="202">
        <v>0</v>
      </c>
      <c r="J65" s="573"/>
      <c r="K65" s="573"/>
      <c r="L65" s="200">
        <v>200</v>
      </c>
    </row>
    <row r="66" spans="1:12" s="92" customFormat="1" ht="77.25" customHeight="1" x14ac:dyDescent="0.25">
      <c r="A66" s="572"/>
      <c r="B66" s="573"/>
      <c r="C66" s="200" t="s">
        <v>310</v>
      </c>
      <c r="D66" s="202">
        <f>SUM(E66:I66)</f>
        <v>190</v>
      </c>
      <c r="E66" s="202">
        <v>0</v>
      </c>
      <c r="F66" s="202">
        <v>0</v>
      </c>
      <c r="G66" s="202">
        <v>190</v>
      </c>
      <c r="H66" s="202">
        <v>0</v>
      </c>
      <c r="I66" s="202">
        <v>0</v>
      </c>
      <c r="J66" s="573"/>
      <c r="K66" s="573"/>
      <c r="L66" s="200">
        <v>200</v>
      </c>
    </row>
    <row r="67" spans="1:12" s="92" customFormat="1" ht="33" x14ac:dyDescent="0.25">
      <c r="A67" s="572" t="s">
        <v>388</v>
      </c>
      <c r="B67" s="573" t="s">
        <v>193</v>
      </c>
      <c r="C67" s="203" t="s">
        <v>384</v>
      </c>
      <c r="D67" s="79">
        <f>D68+D69+D70+D71+D72+D73+D74</f>
        <v>1801.1</v>
      </c>
      <c r="E67" s="79">
        <f t="shared" ref="E67:I67" si="54">E68+E69+E70+E71+E72+E73+E74</f>
        <v>0</v>
      </c>
      <c r="F67" s="79">
        <f t="shared" si="54"/>
        <v>0</v>
      </c>
      <c r="G67" s="79">
        <f>G68+G69+G70+G71+G72+G73+G74</f>
        <v>1801.1</v>
      </c>
      <c r="H67" s="79">
        <f t="shared" si="54"/>
        <v>0</v>
      </c>
      <c r="I67" s="79">
        <f t="shared" si="54"/>
        <v>0</v>
      </c>
      <c r="J67" s="573" t="s">
        <v>414</v>
      </c>
      <c r="K67" s="573" t="s">
        <v>100</v>
      </c>
      <c r="L67" s="200">
        <v>7</v>
      </c>
    </row>
    <row r="68" spans="1:12" s="92" customFormat="1" ht="17.25" x14ac:dyDescent="0.25">
      <c r="A68" s="579"/>
      <c r="B68" s="579"/>
      <c r="C68" s="200" t="s">
        <v>66</v>
      </c>
      <c r="D68" s="202">
        <f>E68+F68+G68+H68+I68</f>
        <v>257.3</v>
      </c>
      <c r="E68" s="202">
        <v>0</v>
      </c>
      <c r="F68" s="202">
        <v>0</v>
      </c>
      <c r="G68" s="202">
        <v>257.3</v>
      </c>
      <c r="H68" s="202">
        <v>0</v>
      </c>
      <c r="I68" s="202">
        <v>0</v>
      </c>
      <c r="J68" s="579"/>
      <c r="K68" s="579"/>
      <c r="L68" s="200">
        <v>1</v>
      </c>
    </row>
    <row r="69" spans="1:12" s="92" customFormat="1" ht="17.25" x14ac:dyDescent="0.25">
      <c r="A69" s="579"/>
      <c r="B69" s="579"/>
      <c r="C69" s="200" t="s">
        <v>70</v>
      </c>
      <c r="D69" s="202">
        <f t="shared" ref="D69:D74" si="55">E69+F69+G69+H69+I69</f>
        <v>257.3</v>
      </c>
      <c r="E69" s="202">
        <v>0</v>
      </c>
      <c r="F69" s="202">
        <v>0</v>
      </c>
      <c r="G69" s="202">
        <v>257.3</v>
      </c>
      <c r="H69" s="202">
        <v>0</v>
      </c>
      <c r="I69" s="202">
        <v>0</v>
      </c>
      <c r="J69" s="579"/>
      <c r="K69" s="579"/>
      <c r="L69" s="200">
        <v>1</v>
      </c>
    </row>
    <row r="70" spans="1:12" s="92" customFormat="1" ht="17.25" x14ac:dyDescent="0.25">
      <c r="A70" s="579"/>
      <c r="B70" s="579"/>
      <c r="C70" s="200" t="s">
        <v>297</v>
      </c>
      <c r="D70" s="202">
        <f t="shared" si="55"/>
        <v>257.3</v>
      </c>
      <c r="E70" s="202">
        <v>0</v>
      </c>
      <c r="F70" s="202">
        <v>0</v>
      </c>
      <c r="G70" s="202">
        <v>257.3</v>
      </c>
      <c r="H70" s="202">
        <v>0</v>
      </c>
      <c r="I70" s="202">
        <v>0</v>
      </c>
      <c r="J70" s="579"/>
      <c r="K70" s="579"/>
      <c r="L70" s="200">
        <v>1</v>
      </c>
    </row>
    <row r="71" spans="1:12" s="92" customFormat="1" ht="17.25" x14ac:dyDescent="0.25">
      <c r="A71" s="579"/>
      <c r="B71" s="579"/>
      <c r="C71" s="200" t="s">
        <v>298</v>
      </c>
      <c r="D71" s="202">
        <f t="shared" si="55"/>
        <v>257.3</v>
      </c>
      <c r="E71" s="202">
        <v>0</v>
      </c>
      <c r="F71" s="202">
        <v>0</v>
      </c>
      <c r="G71" s="202">
        <v>257.3</v>
      </c>
      <c r="H71" s="202">
        <v>0</v>
      </c>
      <c r="I71" s="202">
        <v>0</v>
      </c>
      <c r="J71" s="579"/>
      <c r="K71" s="579"/>
      <c r="L71" s="200">
        <v>1</v>
      </c>
    </row>
    <row r="72" spans="1:12" s="144" customFormat="1" ht="17.25" x14ac:dyDescent="0.25">
      <c r="A72" s="579"/>
      <c r="B72" s="579"/>
      <c r="C72" s="200" t="s">
        <v>299</v>
      </c>
      <c r="D72" s="202">
        <f t="shared" si="55"/>
        <v>257.3</v>
      </c>
      <c r="E72" s="202">
        <v>0</v>
      </c>
      <c r="F72" s="202">
        <v>0</v>
      </c>
      <c r="G72" s="202">
        <v>257.3</v>
      </c>
      <c r="H72" s="202">
        <v>0</v>
      </c>
      <c r="I72" s="202">
        <v>0</v>
      </c>
      <c r="J72" s="579"/>
      <c r="K72" s="579"/>
      <c r="L72" s="200">
        <v>1</v>
      </c>
    </row>
    <row r="73" spans="1:12" s="92" customFormat="1" ht="49.5" x14ac:dyDescent="0.25">
      <c r="A73" s="579"/>
      <c r="B73" s="579"/>
      <c r="C73" s="200" t="s">
        <v>309</v>
      </c>
      <c r="D73" s="202">
        <f t="shared" si="55"/>
        <v>257.3</v>
      </c>
      <c r="E73" s="202">
        <v>0</v>
      </c>
      <c r="F73" s="202">
        <v>0</v>
      </c>
      <c r="G73" s="202">
        <v>257.3</v>
      </c>
      <c r="H73" s="202">
        <v>0</v>
      </c>
      <c r="I73" s="202">
        <v>0</v>
      </c>
      <c r="J73" s="579"/>
      <c r="K73" s="579"/>
      <c r="L73" s="200">
        <v>1</v>
      </c>
    </row>
    <row r="74" spans="1:12" s="92" customFormat="1" ht="55.5" customHeight="1" x14ac:dyDescent="0.25">
      <c r="A74" s="579"/>
      <c r="B74" s="579"/>
      <c r="C74" s="200" t="s">
        <v>310</v>
      </c>
      <c r="D74" s="202">
        <f t="shared" si="55"/>
        <v>257.3</v>
      </c>
      <c r="E74" s="202">
        <v>0</v>
      </c>
      <c r="F74" s="202">
        <v>0</v>
      </c>
      <c r="G74" s="202">
        <v>257.3</v>
      </c>
      <c r="H74" s="202">
        <v>0</v>
      </c>
      <c r="I74" s="202">
        <v>0</v>
      </c>
      <c r="J74" s="579"/>
      <c r="K74" s="579"/>
      <c r="L74" s="200">
        <v>1</v>
      </c>
    </row>
    <row r="75" spans="1:12" s="92" customFormat="1" ht="33" x14ac:dyDescent="0.25">
      <c r="A75" s="580" t="s">
        <v>389</v>
      </c>
      <c r="B75" s="573" t="s">
        <v>194</v>
      </c>
      <c r="C75" s="203" t="s">
        <v>384</v>
      </c>
      <c r="D75" s="79">
        <f>D76+D77+D78+D79+D80+D81+D82</f>
        <v>2151.8000000000002</v>
      </c>
      <c r="E75" s="79">
        <f t="shared" ref="E75:H75" si="56">E76+E77+E78+E79+E80+E81+E82</f>
        <v>0</v>
      </c>
      <c r="F75" s="79">
        <f t="shared" si="56"/>
        <v>0</v>
      </c>
      <c r="G75" s="79">
        <f t="shared" si="56"/>
        <v>2151.8000000000002</v>
      </c>
      <c r="H75" s="79">
        <f t="shared" si="56"/>
        <v>0</v>
      </c>
      <c r="I75" s="79">
        <f>I76+I77+I78+I79+I80+I81+I82</f>
        <v>0</v>
      </c>
      <c r="J75" s="573" t="s">
        <v>413</v>
      </c>
      <c r="K75" s="573" t="s">
        <v>100</v>
      </c>
      <c r="L75" s="200">
        <v>7</v>
      </c>
    </row>
    <row r="76" spans="1:12" s="92" customFormat="1" ht="17.25" x14ac:dyDescent="0.25">
      <c r="A76" s="584"/>
      <c r="B76" s="579"/>
      <c r="C76" s="200" t="s">
        <v>66</v>
      </c>
      <c r="D76" s="202">
        <f>E76+F76+G76+H76+I76</f>
        <v>307.39999999999998</v>
      </c>
      <c r="E76" s="202">
        <v>0</v>
      </c>
      <c r="F76" s="202">
        <v>0</v>
      </c>
      <c r="G76" s="202">
        <v>307.39999999999998</v>
      </c>
      <c r="H76" s="202">
        <v>0</v>
      </c>
      <c r="I76" s="202">
        <v>0</v>
      </c>
      <c r="J76" s="579"/>
      <c r="K76" s="579"/>
      <c r="L76" s="200">
        <v>1</v>
      </c>
    </row>
    <row r="77" spans="1:12" s="92" customFormat="1" ht="17.25" x14ac:dyDescent="0.25">
      <c r="A77" s="584"/>
      <c r="B77" s="579"/>
      <c r="C77" s="200" t="s">
        <v>70</v>
      </c>
      <c r="D77" s="202">
        <f t="shared" ref="D77:D82" si="57">E77+F77+G77+H77+I77</f>
        <v>307.39999999999998</v>
      </c>
      <c r="E77" s="202">
        <v>0</v>
      </c>
      <c r="F77" s="202">
        <v>0</v>
      </c>
      <c r="G77" s="202">
        <v>307.39999999999998</v>
      </c>
      <c r="H77" s="202">
        <v>0</v>
      </c>
      <c r="I77" s="202">
        <v>0</v>
      </c>
      <c r="J77" s="579"/>
      <c r="K77" s="579"/>
      <c r="L77" s="200">
        <v>1</v>
      </c>
    </row>
    <row r="78" spans="1:12" s="92" customFormat="1" ht="17.25" x14ac:dyDescent="0.25">
      <c r="A78" s="584"/>
      <c r="B78" s="579"/>
      <c r="C78" s="200" t="s">
        <v>297</v>
      </c>
      <c r="D78" s="202">
        <f t="shared" si="57"/>
        <v>307.39999999999998</v>
      </c>
      <c r="E78" s="202">
        <v>0</v>
      </c>
      <c r="F78" s="202">
        <v>0</v>
      </c>
      <c r="G78" s="202">
        <v>307.39999999999998</v>
      </c>
      <c r="H78" s="202">
        <v>0</v>
      </c>
      <c r="I78" s="202">
        <v>0</v>
      </c>
      <c r="J78" s="579"/>
      <c r="K78" s="579"/>
      <c r="L78" s="200">
        <v>1</v>
      </c>
    </row>
    <row r="79" spans="1:12" s="92" customFormat="1" ht="17.25" x14ac:dyDescent="0.25">
      <c r="A79" s="584"/>
      <c r="B79" s="579"/>
      <c r="C79" s="200" t="s">
        <v>298</v>
      </c>
      <c r="D79" s="202">
        <f t="shared" si="57"/>
        <v>307.39999999999998</v>
      </c>
      <c r="E79" s="202">
        <v>0</v>
      </c>
      <c r="F79" s="202">
        <v>0</v>
      </c>
      <c r="G79" s="202">
        <v>307.39999999999998</v>
      </c>
      <c r="H79" s="202">
        <v>0</v>
      </c>
      <c r="I79" s="202">
        <v>0</v>
      </c>
      <c r="J79" s="579"/>
      <c r="K79" s="579"/>
      <c r="L79" s="200">
        <v>1</v>
      </c>
    </row>
    <row r="80" spans="1:12" s="144" customFormat="1" ht="17.25" x14ac:dyDescent="0.25">
      <c r="A80" s="584"/>
      <c r="B80" s="579"/>
      <c r="C80" s="200" t="s">
        <v>299</v>
      </c>
      <c r="D80" s="202">
        <f>E80+F80+G80+H80+I80</f>
        <v>307.39999999999998</v>
      </c>
      <c r="E80" s="202">
        <v>0</v>
      </c>
      <c r="F80" s="202">
        <v>0</v>
      </c>
      <c r="G80" s="202">
        <v>307.39999999999998</v>
      </c>
      <c r="H80" s="202">
        <v>0</v>
      </c>
      <c r="I80" s="202">
        <v>0</v>
      </c>
      <c r="J80" s="579"/>
      <c r="K80" s="579"/>
      <c r="L80" s="203">
        <v>1</v>
      </c>
    </row>
    <row r="81" spans="1:20" s="92" customFormat="1" ht="49.5" x14ac:dyDescent="0.25">
      <c r="A81" s="584"/>
      <c r="B81" s="579"/>
      <c r="C81" s="200" t="s">
        <v>309</v>
      </c>
      <c r="D81" s="202">
        <f t="shared" si="57"/>
        <v>307.39999999999998</v>
      </c>
      <c r="E81" s="202">
        <v>0</v>
      </c>
      <c r="F81" s="202">
        <v>0</v>
      </c>
      <c r="G81" s="202">
        <v>307.39999999999998</v>
      </c>
      <c r="H81" s="202">
        <v>0</v>
      </c>
      <c r="I81" s="202">
        <v>0</v>
      </c>
      <c r="J81" s="579"/>
      <c r="K81" s="579"/>
      <c r="L81" s="200">
        <v>1</v>
      </c>
    </row>
    <row r="82" spans="1:20" s="92" customFormat="1" ht="45.75" customHeight="1" x14ac:dyDescent="0.25">
      <c r="A82" s="585"/>
      <c r="B82" s="579"/>
      <c r="C82" s="200" t="s">
        <v>310</v>
      </c>
      <c r="D82" s="202">
        <f t="shared" si="57"/>
        <v>307.39999999999998</v>
      </c>
      <c r="E82" s="202">
        <v>0</v>
      </c>
      <c r="F82" s="202">
        <v>0</v>
      </c>
      <c r="G82" s="202">
        <v>307.39999999999998</v>
      </c>
      <c r="H82" s="202">
        <v>0</v>
      </c>
      <c r="I82" s="202">
        <v>0</v>
      </c>
      <c r="J82" s="579"/>
      <c r="K82" s="579"/>
      <c r="L82" s="200">
        <v>1</v>
      </c>
    </row>
    <row r="83" spans="1:20" s="92" customFormat="1" ht="28.5" customHeight="1" x14ac:dyDescent="0.25">
      <c r="A83" s="572" t="s">
        <v>390</v>
      </c>
      <c r="B83" s="368" t="s">
        <v>195</v>
      </c>
      <c r="C83" s="203" t="s">
        <v>384</v>
      </c>
      <c r="D83" s="79">
        <f>D84+D85+D86+D87+D88+D89+D90</f>
        <v>3433.5</v>
      </c>
      <c r="E83" s="79">
        <f t="shared" ref="E83:I83" si="58">E84+E85+E86+E87+E88+E89+E90</f>
        <v>0</v>
      </c>
      <c r="F83" s="79">
        <f t="shared" si="58"/>
        <v>0</v>
      </c>
      <c r="G83" s="79">
        <f t="shared" si="58"/>
        <v>3433.5</v>
      </c>
      <c r="H83" s="79">
        <f t="shared" si="58"/>
        <v>0</v>
      </c>
      <c r="I83" s="79">
        <f t="shared" si="58"/>
        <v>0</v>
      </c>
      <c r="J83" s="573" t="s">
        <v>414</v>
      </c>
      <c r="K83" s="573" t="s">
        <v>100</v>
      </c>
      <c r="L83" s="200">
        <v>7</v>
      </c>
    </row>
    <row r="84" spans="1:20" s="92" customFormat="1" ht="17.25" x14ac:dyDescent="0.25">
      <c r="A84" s="579"/>
      <c r="B84" s="369"/>
      <c r="C84" s="200" t="s">
        <v>66</v>
      </c>
      <c r="D84" s="202">
        <f>E84+F84+G84+H84+I84</f>
        <v>490.5</v>
      </c>
      <c r="E84" s="202">
        <v>0</v>
      </c>
      <c r="F84" s="202">
        <v>0</v>
      </c>
      <c r="G84" s="202">
        <v>490.5</v>
      </c>
      <c r="H84" s="202">
        <v>0</v>
      </c>
      <c r="I84" s="202">
        <v>0</v>
      </c>
      <c r="J84" s="579"/>
      <c r="K84" s="579"/>
      <c r="L84" s="200">
        <v>1</v>
      </c>
    </row>
    <row r="85" spans="1:20" s="92" customFormat="1" ht="17.25" x14ac:dyDescent="0.25">
      <c r="A85" s="579"/>
      <c r="B85" s="369"/>
      <c r="C85" s="200" t="s">
        <v>70</v>
      </c>
      <c r="D85" s="202">
        <f t="shared" ref="D85:D90" si="59">E85+F85+G85+H85+I85</f>
        <v>490.5</v>
      </c>
      <c r="E85" s="202">
        <v>0</v>
      </c>
      <c r="F85" s="202">
        <v>0</v>
      </c>
      <c r="G85" s="202">
        <v>490.5</v>
      </c>
      <c r="H85" s="202">
        <v>0</v>
      </c>
      <c r="I85" s="202">
        <v>0</v>
      </c>
      <c r="J85" s="579"/>
      <c r="K85" s="579"/>
      <c r="L85" s="200">
        <v>1</v>
      </c>
    </row>
    <row r="86" spans="1:20" s="92" customFormat="1" ht="17.25" x14ac:dyDescent="0.25">
      <c r="A86" s="579"/>
      <c r="B86" s="369"/>
      <c r="C86" s="200" t="s">
        <v>297</v>
      </c>
      <c r="D86" s="202">
        <f t="shared" si="59"/>
        <v>490.5</v>
      </c>
      <c r="E86" s="202">
        <v>0</v>
      </c>
      <c r="F86" s="202">
        <v>0</v>
      </c>
      <c r="G86" s="202">
        <v>490.5</v>
      </c>
      <c r="H86" s="202">
        <v>0</v>
      </c>
      <c r="I86" s="202">
        <v>0</v>
      </c>
      <c r="J86" s="579"/>
      <c r="K86" s="579"/>
      <c r="L86" s="200">
        <v>1</v>
      </c>
    </row>
    <row r="87" spans="1:20" s="92" customFormat="1" ht="17.25" x14ac:dyDescent="0.25">
      <c r="A87" s="579"/>
      <c r="B87" s="369"/>
      <c r="C87" s="200" t="s">
        <v>298</v>
      </c>
      <c r="D87" s="202">
        <f t="shared" si="59"/>
        <v>490.5</v>
      </c>
      <c r="E87" s="202">
        <v>0</v>
      </c>
      <c r="F87" s="202">
        <v>0</v>
      </c>
      <c r="G87" s="202">
        <v>490.5</v>
      </c>
      <c r="H87" s="202">
        <v>0</v>
      </c>
      <c r="I87" s="202">
        <v>0</v>
      </c>
      <c r="J87" s="579"/>
      <c r="K87" s="579"/>
      <c r="L87" s="200">
        <v>1</v>
      </c>
    </row>
    <row r="88" spans="1:20" s="144" customFormat="1" ht="20.25" customHeight="1" x14ac:dyDescent="0.25">
      <c r="A88" s="579"/>
      <c r="B88" s="369"/>
      <c r="C88" s="200" t="s">
        <v>299</v>
      </c>
      <c r="D88" s="202">
        <f t="shared" si="59"/>
        <v>490.5</v>
      </c>
      <c r="E88" s="202">
        <v>0</v>
      </c>
      <c r="F88" s="202">
        <v>0</v>
      </c>
      <c r="G88" s="202">
        <v>490.5</v>
      </c>
      <c r="H88" s="202">
        <v>0</v>
      </c>
      <c r="I88" s="202">
        <v>0</v>
      </c>
      <c r="J88" s="579"/>
      <c r="K88" s="579"/>
      <c r="L88" s="203">
        <v>1</v>
      </c>
    </row>
    <row r="89" spans="1:20" s="92" customFormat="1" ht="93.75" customHeight="1" x14ac:dyDescent="0.25">
      <c r="A89" s="579"/>
      <c r="B89" s="369"/>
      <c r="C89" s="200" t="s">
        <v>309</v>
      </c>
      <c r="D89" s="202">
        <f t="shared" si="59"/>
        <v>490.5</v>
      </c>
      <c r="E89" s="202">
        <v>0</v>
      </c>
      <c r="F89" s="202">
        <v>0</v>
      </c>
      <c r="G89" s="202">
        <v>490.5</v>
      </c>
      <c r="H89" s="202">
        <v>0</v>
      </c>
      <c r="I89" s="202">
        <v>0</v>
      </c>
      <c r="J89" s="579"/>
      <c r="K89" s="579"/>
      <c r="L89" s="200">
        <v>1</v>
      </c>
    </row>
    <row r="90" spans="1:20" s="92" customFormat="1" ht="57.75" customHeight="1" x14ac:dyDescent="0.25">
      <c r="A90" s="579"/>
      <c r="B90" s="370"/>
      <c r="C90" s="200" t="s">
        <v>310</v>
      </c>
      <c r="D90" s="202">
        <f t="shared" si="59"/>
        <v>490.5</v>
      </c>
      <c r="E90" s="202">
        <v>0</v>
      </c>
      <c r="F90" s="202">
        <v>0</v>
      </c>
      <c r="G90" s="202">
        <v>490.5</v>
      </c>
      <c r="H90" s="202">
        <v>0</v>
      </c>
      <c r="I90" s="202">
        <v>0</v>
      </c>
      <c r="J90" s="579"/>
      <c r="K90" s="579"/>
      <c r="L90" s="200">
        <v>1</v>
      </c>
    </row>
    <row r="91" spans="1:20" ht="29.25" customHeight="1" x14ac:dyDescent="0.25">
      <c r="A91" s="573" t="s">
        <v>471</v>
      </c>
      <c r="B91" s="573"/>
      <c r="C91" s="573"/>
      <c r="D91" s="573"/>
      <c r="E91" s="573"/>
      <c r="F91" s="573"/>
      <c r="G91" s="573"/>
      <c r="H91" s="573"/>
      <c r="I91" s="573"/>
      <c r="J91" s="573"/>
      <c r="K91" s="573"/>
      <c r="L91" s="573"/>
    </row>
    <row r="92" spans="1:20" ht="40.5" customHeight="1" x14ac:dyDescent="0.25">
      <c r="A92" s="356" t="s">
        <v>316</v>
      </c>
      <c r="B92" s="573" t="s">
        <v>764</v>
      </c>
      <c r="C92" s="203" t="s">
        <v>384</v>
      </c>
      <c r="D92" s="79">
        <f>E92+F92+G92+H92+I92</f>
        <v>320546.89999999997</v>
      </c>
      <c r="E92" s="79">
        <f t="shared" ref="E92:I92" si="60">SUM(E93:E99)</f>
        <v>1501.6</v>
      </c>
      <c r="F92" s="79">
        <f>SUM(F93:F99)</f>
        <v>319045.3</v>
      </c>
      <c r="G92" s="79">
        <f t="shared" si="60"/>
        <v>0</v>
      </c>
      <c r="H92" s="79">
        <f t="shared" si="60"/>
        <v>0</v>
      </c>
      <c r="I92" s="79">
        <f t="shared" si="60"/>
        <v>0</v>
      </c>
      <c r="J92" s="573" t="s">
        <v>17</v>
      </c>
      <c r="K92" s="368" t="s">
        <v>622</v>
      </c>
      <c r="L92" s="203">
        <f>L93+L94+L95+L96+L97+L98+L99</f>
        <v>616</v>
      </c>
    </row>
    <row r="93" spans="1:20" ht="24" customHeight="1" x14ac:dyDescent="0.25">
      <c r="A93" s="357"/>
      <c r="B93" s="573"/>
      <c r="C93" s="200" t="s">
        <v>66</v>
      </c>
      <c r="D93" s="202">
        <f>SUM(E93:I93)</f>
        <v>46421.299999999996</v>
      </c>
      <c r="E93" s="202">
        <f t="shared" ref="E93" si="61">E101+E117+E109</f>
        <v>1501.6</v>
      </c>
      <c r="F93" s="202">
        <f>F101+F117+F109</f>
        <v>44919.7</v>
      </c>
      <c r="G93" s="202">
        <f t="shared" ref="G93:I93" si="62">G101+G117+G109</f>
        <v>0</v>
      </c>
      <c r="H93" s="202">
        <f t="shared" si="62"/>
        <v>0</v>
      </c>
      <c r="I93" s="202">
        <f t="shared" si="62"/>
        <v>0</v>
      </c>
      <c r="J93" s="573"/>
      <c r="K93" s="369"/>
      <c r="L93" s="200">
        <v>82</v>
      </c>
      <c r="S93" s="92"/>
      <c r="T93" s="92"/>
    </row>
    <row r="94" spans="1:20" ht="22.5" customHeight="1" x14ac:dyDescent="0.25">
      <c r="A94" s="357"/>
      <c r="B94" s="573"/>
      <c r="C94" s="200" t="s">
        <v>70</v>
      </c>
      <c r="D94" s="202">
        <f>SUM(E94:I94)</f>
        <v>45687.6</v>
      </c>
      <c r="E94" s="202">
        <f t="shared" ref="E94" si="63">E102+E118+E110</f>
        <v>0</v>
      </c>
      <c r="F94" s="202">
        <f t="shared" ref="F94:I99" si="64">F102+F118+F110</f>
        <v>45687.6</v>
      </c>
      <c r="G94" s="202">
        <f t="shared" si="64"/>
        <v>0</v>
      </c>
      <c r="H94" s="202">
        <f t="shared" si="64"/>
        <v>0</v>
      </c>
      <c r="I94" s="202">
        <f t="shared" si="64"/>
        <v>0</v>
      </c>
      <c r="J94" s="573"/>
      <c r="K94" s="369"/>
      <c r="L94" s="200">
        <v>84</v>
      </c>
    </row>
    <row r="95" spans="1:20" ht="26.25" customHeight="1" x14ac:dyDescent="0.25">
      <c r="A95" s="357"/>
      <c r="B95" s="573"/>
      <c r="C95" s="200" t="s">
        <v>297</v>
      </c>
      <c r="D95" s="202">
        <f t="shared" ref="D95:D99" si="65">SUM(E95:I95)</f>
        <v>45687.6</v>
      </c>
      <c r="E95" s="202">
        <f t="shared" ref="E95" si="66">E103+E119+E111</f>
        <v>0</v>
      </c>
      <c r="F95" s="202">
        <f t="shared" si="64"/>
        <v>45687.6</v>
      </c>
      <c r="G95" s="202">
        <f t="shared" si="64"/>
        <v>0</v>
      </c>
      <c r="H95" s="202">
        <f t="shared" si="64"/>
        <v>0</v>
      </c>
      <c r="I95" s="202">
        <f t="shared" si="64"/>
        <v>0</v>
      </c>
      <c r="J95" s="573"/>
      <c r="K95" s="369"/>
      <c r="L95" s="200">
        <v>86</v>
      </c>
    </row>
    <row r="96" spans="1:20" ht="36" customHeight="1" x14ac:dyDescent="0.25">
      <c r="A96" s="357"/>
      <c r="B96" s="573"/>
      <c r="C96" s="200" t="s">
        <v>298</v>
      </c>
      <c r="D96" s="202">
        <f t="shared" si="65"/>
        <v>45687.6</v>
      </c>
      <c r="E96" s="202">
        <f t="shared" ref="E96" si="67">E104+E120+E112</f>
        <v>0</v>
      </c>
      <c r="F96" s="202">
        <f t="shared" si="64"/>
        <v>45687.6</v>
      </c>
      <c r="G96" s="202">
        <f t="shared" si="64"/>
        <v>0</v>
      </c>
      <c r="H96" s="202">
        <f t="shared" si="64"/>
        <v>0</v>
      </c>
      <c r="I96" s="202">
        <f t="shared" si="64"/>
        <v>0</v>
      </c>
      <c r="J96" s="573"/>
      <c r="K96" s="369"/>
      <c r="L96" s="200">
        <v>88</v>
      </c>
    </row>
    <row r="97" spans="1:12" s="143" customFormat="1" ht="33.75" customHeight="1" x14ac:dyDescent="0.25">
      <c r="A97" s="357"/>
      <c r="B97" s="573"/>
      <c r="C97" s="200" t="s">
        <v>299</v>
      </c>
      <c r="D97" s="202">
        <f t="shared" si="65"/>
        <v>45687.6</v>
      </c>
      <c r="E97" s="202">
        <f t="shared" ref="E97" si="68">E105+E121+E113</f>
        <v>0</v>
      </c>
      <c r="F97" s="202">
        <f t="shared" si="64"/>
        <v>45687.6</v>
      </c>
      <c r="G97" s="202">
        <f t="shared" si="64"/>
        <v>0</v>
      </c>
      <c r="H97" s="202">
        <f t="shared" si="64"/>
        <v>0</v>
      </c>
      <c r="I97" s="202">
        <f t="shared" si="64"/>
        <v>0</v>
      </c>
      <c r="J97" s="573"/>
      <c r="K97" s="369"/>
      <c r="L97" s="200">
        <v>90</v>
      </c>
    </row>
    <row r="98" spans="1:12" s="92" customFormat="1" ht="55.5" customHeight="1" x14ac:dyDescent="0.25">
      <c r="A98" s="357"/>
      <c r="B98" s="573"/>
      <c r="C98" s="200" t="s">
        <v>309</v>
      </c>
      <c r="D98" s="202">
        <f t="shared" si="65"/>
        <v>45687.6</v>
      </c>
      <c r="E98" s="202">
        <f t="shared" ref="E98" si="69">E106+E122+E114</f>
        <v>0</v>
      </c>
      <c r="F98" s="202">
        <f t="shared" si="64"/>
        <v>45687.6</v>
      </c>
      <c r="G98" s="202">
        <f t="shared" si="64"/>
        <v>0</v>
      </c>
      <c r="H98" s="202">
        <f t="shared" si="64"/>
        <v>0</v>
      </c>
      <c r="I98" s="202">
        <f t="shared" si="64"/>
        <v>0</v>
      </c>
      <c r="J98" s="573"/>
      <c r="K98" s="369"/>
      <c r="L98" s="200">
        <v>92</v>
      </c>
    </row>
    <row r="99" spans="1:12" s="92" customFormat="1" ht="49.5" x14ac:dyDescent="0.25">
      <c r="A99" s="358"/>
      <c r="B99" s="573"/>
      <c r="C99" s="200" t="s">
        <v>310</v>
      </c>
      <c r="D99" s="202">
        <f t="shared" si="65"/>
        <v>45687.6</v>
      </c>
      <c r="E99" s="202">
        <f>E107+E123+E115</f>
        <v>0</v>
      </c>
      <c r="F99" s="202">
        <f t="shared" si="64"/>
        <v>45687.6</v>
      </c>
      <c r="G99" s="202">
        <f t="shared" si="64"/>
        <v>0</v>
      </c>
      <c r="H99" s="202">
        <f t="shared" si="64"/>
        <v>0</v>
      </c>
      <c r="I99" s="202">
        <f t="shared" si="64"/>
        <v>0</v>
      </c>
      <c r="J99" s="573"/>
      <c r="K99" s="370"/>
      <c r="L99" s="200">
        <v>94</v>
      </c>
    </row>
    <row r="100" spans="1:12" ht="38.25" customHeight="1" x14ac:dyDescent="0.25">
      <c r="A100" s="572" t="s">
        <v>81</v>
      </c>
      <c r="B100" s="566" t="s">
        <v>60</v>
      </c>
      <c r="C100" s="203" t="s">
        <v>384</v>
      </c>
      <c r="D100" s="79">
        <f>SUM(D101:D107)</f>
        <v>91606.6</v>
      </c>
      <c r="E100" s="79">
        <f t="shared" ref="E100" si="70">SUM(E101:E107)</f>
        <v>0</v>
      </c>
      <c r="F100" s="79">
        <f t="shared" ref="F100" si="71">SUM(F101:F107)</f>
        <v>91606.6</v>
      </c>
      <c r="G100" s="79">
        <f t="shared" ref="G100" si="72">SUM(G101:G107)</f>
        <v>0</v>
      </c>
      <c r="H100" s="79">
        <f t="shared" ref="H100" si="73">SUM(H101:H107)</f>
        <v>0</v>
      </c>
      <c r="I100" s="79">
        <f t="shared" ref="I100" si="74">SUM(I101:I107)</f>
        <v>0</v>
      </c>
      <c r="J100" s="566" t="s">
        <v>0</v>
      </c>
      <c r="K100" s="566" t="s">
        <v>125</v>
      </c>
      <c r="L100" s="203">
        <f>L101+L102+L103+L104+L105+L106+L107</f>
        <v>1330</v>
      </c>
    </row>
    <row r="101" spans="1:12" ht="38.25" customHeight="1" x14ac:dyDescent="0.25">
      <c r="A101" s="572"/>
      <c r="B101" s="567"/>
      <c r="C101" s="200" t="s">
        <v>66</v>
      </c>
      <c r="D101" s="202">
        <f>SUM(E101:I101)</f>
        <v>13393</v>
      </c>
      <c r="E101" s="202">
        <v>0</v>
      </c>
      <c r="F101" s="202">
        <v>13393</v>
      </c>
      <c r="G101" s="202">
        <v>0</v>
      </c>
      <c r="H101" s="202">
        <v>0</v>
      </c>
      <c r="I101" s="202">
        <v>0</v>
      </c>
      <c r="J101" s="567"/>
      <c r="K101" s="567"/>
      <c r="L101" s="200">
        <v>190</v>
      </c>
    </row>
    <row r="102" spans="1:12" ht="38.25" customHeight="1" x14ac:dyDescent="0.25">
      <c r="A102" s="572"/>
      <c r="B102" s="567"/>
      <c r="C102" s="200" t="s">
        <v>70</v>
      </c>
      <c r="D102" s="202">
        <f t="shared" ref="D102:D107" si="75">SUM(E102:I102)</f>
        <v>13035.6</v>
      </c>
      <c r="E102" s="202">
        <v>0</v>
      </c>
      <c r="F102" s="202">
        <v>13035.6</v>
      </c>
      <c r="G102" s="202">
        <v>0</v>
      </c>
      <c r="H102" s="202">
        <v>0</v>
      </c>
      <c r="I102" s="202">
        <v>0</v>
      </c>
      <c r="J102" s="567"/>
      <c r="K102" s="567"/>
      <c r="L102" s="200">
        <v>190</v>
      </c>
    </row>
    <row r="103" spans="1:12" ht="38.25" customHeight="1" x14ac:dyDescent="0.25">
      <c r="A103" s="572"/>
      <c r="B103" s="567"/>
      <c r="C103" s="200" t="s">
        <v>297</v>
      </c>
      <c r="D103" s="202">
        <f t="shared" si="75"/>
        <v>13035.6</v>
      </c>
      <c r="E103" s="202">
        <v>0</v>
      </c>
      <c r="F103" s="202">
        <v>13035.6</v>
      </c>
      <c r="G103" s="202">
        <v>0</v>
      </c>
      <c r="H103" s="202">
        <v>0</v>
      </c>
      <c r="I103" s="202">
        <v>0</v>
      </c>
      <c r="J103" s="567"/>
      <c r="K103" s="567"/>
      <c r="L103" s="200">
        <v>190</v>
      </c>
    </row>
    <row r="104" spans="1:12" ht="47.25" customHeight="1" x14ac:dyDescent="0.25">
      <c r="A104" s="572"/>
      <c r="B104" s="567"/>
      <c r="C104" s="200" t="s">
        <v>298</v>
      </c>
      <c r="D104" s="202">
        <f t="shared" si="75"/>
        <v>13035.6</v>
      </c>
      <c r="E104" s="202">
        <v>0</v>
      </c>
      <c r="F104" s="202">
        <v>13035.6</v>
      </c>
      <c r="G104" s="202">
        <v>0</v>
      </c>
      <c r="H104" s="202">
        <v>0</v>
      </c>
      <c r="I104" s="202">
        <v>0</v>
      </c>
      <c r="J104" s="567"/>
      <c r="K104" s="567"/>
      <c r="L104" s="200">
        <v>190</v>
      </c>
    </row>
    <row r="105" spans="1:12" s="143" customFormat="1" ht="59.25" customHeight="1" x14ac:dyDescent="0.25">
      <c r="A105" s="572"/>
      <c r="B105" s="567"/>
      <c r="C105" s="200" t="s">
        <v>299</v>
      </c>
      <c r="D105" s="202">
        <f t="shared" si="75"/>
        <v>13035.6</v>
      </c>
      <c r="E105" s="202">
        <v>0</v>
      </c>
      <c r="F105" s="202">
        <v>13035.6</v>
      </c>
      <c r="G105" s="202">
        <v>0</v>
      </c>
      <c r="H105" s="202">
        <v>0</v>
      </c>
      <c r="I105" s="202">
        <v>0</v>
      </c>
      <c r="J105" s="567"/>
      <c r="K105" s="567"/>
      <c r="L105" s="200">
        <v>190</v>
      </c>
    </row>
    <row r="106" spans="1:12" s="92" customFormat="1" ht="49.5" x14ac:dyDescent="0.25">
      <c r="A106" s="572"/>
      <c r="B106" s="567"/>
      <c r="C106" s="200" t="s">
        <v>309</v>
      </c>
      <c r="D106" s="202">
        <f t="shared" si="75"/>
        <v>13035.6</v>
      </c>
      <c r="E106" s="202">
        <v>0</v>
      </c>
      <c r="F106" s="202">
        <v>13035.6</v>
      </c>
      <c r="G106" s="202">
        <v>0</v>
      </c>
      <c r="H106" s="202">
        <v>0</v>
      </c>
      <c r="I106" s="202">
        <v>0</v>
      </c>
      <c r="J106" s="567"/>
      <c r="K106" s="567"/>
      <c r="L106" s="201">
        <v>190</v>
      </c>
    </row>
    <row r="107" spans="1:12" s="92" customFormat="1" ht="49.5" x14ac:dyDescent="0.25">
      <c r="A107" s="572"/>
      <c r="B107" s="568"/>
      <c r="C107" s="200" t="s">
        <v>310</v>
      </c>
      <c r="D107" s="202">
        <f t="shared" si="75"/>
        <v>13035.6</v>
      </c>
      <c r="E107" s="202">
        <v>0</v>
      </c>
      <c r="F107" s="202">
        <v>13035.6</v>
      </c>
      <c r="G107" s="202">
        <v>0</v>
      </c>
      <c r="H107" s="202">
        <v>0</v>
      </c>
      <c r="I107" s="202">
        <v>0</v>
      </c>
      <c r="J107" s="568"/>
      <c r="K107" s="568"/>
      <c r="L107" s="201">
        <v>190</v>
      </c>
    </row>
    <row r="108" spans="1:12" s="143" customFormat="1" ht="39" customHeight="1" x14ac:dyDescent="0.25">
      <c r="A108" s="572" t="s">
        <v>115</v>
      </c>
      <c r="B108" s="573" t="s">
        <v>61</v>
      </c>
      <c r="C108" s="203" t="s">
        <v>384</v>
      </c>
      <c r="D108" s="79">
        <f>SUM(D109:D115)</f>
        <v>227438.7</v>
      </c>
      <c r="E108" s="79">
        <f t="shared" ref="E108" si="76">SUM(E109:E115)</f>
        <v>0</v>
      </c>
      <c r="F108" s="79">
        <f>SUM(F109:F115)</f>
        <v>227438.7</v>
      </c>
      <c r="G108" s="79">
        <f t="shared" ref="G108" si="77">SUM(G109:G115)</f>
        <v>0</v>
      </c>
      <c r="H108" s="79">
        <f t="shared" ref="H108" si="78">SUM(H109:H115)</f>
        <v>0</v>
      </c>
      <c r="I108" s="79">
        <f t="shared" ref="I108" si="79">SUM(I109:I115)</f>
        <v>0</v>
      </c>
      <c r="J108" s="573" t="s">
        <v>458</v>
      </c>
      <c r="K108" s="573" t="s">
        <v>623</v>
      </c>
      <c r="L108" s="203">
        <f>L109+L110+L111+L112+L113+L114+L115</f>
        <v>1360</v>
      </c>
    </row>
    <row r="109" spans="1:12" x14ac:dyDescent="0.25">
      <c r="A109" s="572"/>
      <c r="B109" s="573"/>
      <c r="C109" s="200" t="s">
        <v>66</v>
      </c>
      <c r="D109" s="202">
        <f>SUM(E109:I109)</f>
        <v>31526.7</v>
      </c>
      <c r="E109" s="202">
        <v>0</v>
      </c>
      <c r="F109" s="202">
        <v>31526.7</v>
      </c>
      <c r="G109" s="202">
        <v>0</v>
      </c>
      <c r="H109" s="202">
        <v>0</v>
      </c>
      <c r="I109" s="202">
        <v>0</v>
      </c>
      <c r="J109" s="573"/>
      <c r="K109" s="573"/>
      <c r="L109" s="200">
        <v>194</v>
      </c>
    </row>
    <row r="110" spans="1:12" x14ac:dyDescent="0.25">
      <c r="A110" s="572"/>
      <c r="B110" s="573"/>
      <c r="C110" s="200" t="s">
        <v>70</v>
      </c>
      <c r="D110" s="202">
        <f>SUM(E110:I110)</f>
        <v>32652</v>
      </c>
      <c r="E110" s="202">
        <v>0</v>
      </c>
      <c r="F110" s="202">
        <v>32652</v>
      </c>
      <c r="G110" s="202">
        <v>0</v>
      </c>
      <c r="H110" s="202">
        <v>0</v>
      </c>
      <c r="I110" s="202">
        <v>0</v>
      </c>
      <c r="J110" s="573"/>
      <c r="K110" s="573"/>
      <c r="L110" s="200">
        <v>195</v>
      </c>
    </row>
    <row r="111" spans="1:12" x14ac:dyDescent="0.25">
      <c r="A111" s="572"/>
      <c r="B111" s="573"/>
      <c r="C111" s="200" t="s">
        <v>297</v>
      </c>
      <c r="D111" s="202">
        <f t="shared" ref="D111:D115" si="80">SUM(E111:I111)</f>
        <v>32652</v>
      </c>
      <c r="E111" s="202">
        <v>0</v>
      </c>
      <c r="F111" s="202">
        <v>32652</v>
      </c>
      <c r="G111" s="202">
        <v>0</v>
      </c>
      <c r="H111" s="202">
        <v>0</v>
      </c>
      <c r="I111" s="202">
        <v>0</v>
      </c>
      <c r="J111" s="573"/>
      <c r="K111" s="573"/>
      <c r="L111" s="200">
        <v>195</v>
      </c>
    </row>
    <row r="112" spans="1:12" ht="30.75" customHeight="1" x14ac:dyDescent="0.25">
      <c r="A112" s="572"/>
      <c r="B112" s="573"/>
      <c r="C112" s="200" t="s">
        <v>298</v>
      </c>
      <c r="D112" s="202">
        <f t="shared" si="80"/>
        <v>32652</v>
      </c>
      <c r="E112" s="202">
        <v>0</v>
      </c>
      <c r="F112" s="202">
        <v>32652</v>
      </c>
      <c r="G112" s="202">
        <v>0</v>
      </c>
      <c r="H112" s="202">
        <v>0</v>
      </c>
      <c r="I112" s="202">
        <v>0</v>
      </c>
      <c r="J112" s="573"/>
      <c r="K112" s="573"/>
      <c r="L112" s="200">
        <v>194</v>
      </c>
    </row>
    <row r="113" spans="1:12" s="143" customFormat="1" ht="45" customHeight="1" x14ac:dyDescent="0.25">
      <c r="A113" s="572"/>
      <c r="B113" s="573"/>
      <c r="C113" s="200" t="s">
        <v>299</v>
      </c>
      <c r="D113" s="202">
        <f t="shared" si="80"/>
        <v>32652</v>
      </c>
      <c r="E113" s="202">
        <v>0</v>
      </c>
      <c r="F113" s="202">
        <v>32652</v>
      </c>
      <c r="G113" s="202">
        <v>0</v>
      </c>
      <c r="H113" s="202">
        <v>0</v>
      </c>
      <c r="I113" s="202">
        <v>0</v>
      </c>
      <c r="J113" s="573"/>
      <c r="K113" s="573"/>
      <c r="L113" s="200">
        <v>194</v>
      </c>
    </row>
    <row r="114" spans="1:12" s="92" customFormat="1" ht="49.5" x14ac:dyDescent="0.25">
      <c r="A114" s="572"/>
      <c r="B114" s="573"/>
      <c r="C114" s="200" t="s">
        <v>309</v>
      </c>
      <c r="D114" s="202">
        <f t="shared" si="80"/>
        <v>32652</v>
      </c>
      <c r="E114" s="202">
        <v>0</v>
      </c>
      <c r="F114" s="202">
        <v>32652</v>
      </c>
      <c r="G114" s="202">
        <v>0</v>
      </c>
      <c r="H114" s="202">
        <v>0</v>
      </c>
      <c r="I114" s="202">
        <v>0</v>
      </c>
      <c r="J114" s="573"/>
      <c r="K114" s="573"/>
      <c r="L114" s="201">
        <v>194</v>
      </c>
    </row>
    <row r="115" spans="1:12" s="92" customFormat="1" ht="49.5" x14ac:dyDescent="0.25">
      <c r="A115" s="572"/>
      <c r="B115" s="573"/>
      <c r="C115" s="200" t="s">
        <v>310</v>
      </c>
      <c r="D115" s="202">
        <f t="shared" si="80"/>
        <v>32652</v>
      </c>
      <c r="E115" s="202">
        <v>0</v>
      </c>
      <c r="F115" s="202">
        <v>32652</v>
      </c>
      <c r="G115" s="202">
        <v>0</v>
      </c>
      <c r="H115" s="202">
        <v>0</v>
      </c>
      <c r="I115" s="202">
        <v>0</v>
      </c>
      <c r="J115" s="573"/>
      <c r="K115" s="573"/>
      <c r="L115" s="201">
        <v>194</v>
      </c>
    </row>
    <row r="116" spans="1:12" ht="36.75" customHeight="1" x14ac:dyDescent="0.25">
      <c r="A116" s="572" t="s">
        <v>391</v>
      </c>
      <c r="B116" s="573" t="s">
        <v>62</v>
      </c>
      <c r="C116" s="203" t="s">
        <v>384</v>
      </c>
      <c r="D116" s="79">
        <f>SUM(D117:D123)</f>
        <v>1501.6</v>
      </c>
      <c r="E116" s="79">
        <f>SUM(E117:E123)</f>
        <v>1501.6</v>
      </c>
      <c r="F116" s="79">
        <f t="shared" ref="F116" si="81">SUM(F117:F123)</f>
        <v>0</v>
      </c>
      <c r="G116" s="79">
        <f t="shared" ref="G116" si="82">SUM(G117:G123)</f>
        <v>0</v>
      </c>
      <c r="H116" s="79">
        <f t="shared" ref="H116" si="83">SUM(H117:H123)</f>
        <v>0</v>
      </c>
      <c r="I116" s="79">
        <f t="shared" ref="I116" si="84">SUM(I117:I123)</f>
        <v>0</v>
      </c>
      <c r="J116" s="573" t="s">
        <v>0</v>
      </c>
      <c r="K116" s="573" t="s">
        <v>624</v>
      </c>
      <c r="L116" s="203">
        <f>L117+L118+L119+L120+L121+L122+L123</f>
        <v>69</v>
      </c>
    </row>
    <row r="117" spans="1:12" ht="24" customHeight="1" x14ac:dyDescent="0.25">
      <c r="A117" s="572"/>
      <c r="B117" s="573"/>
      <c r="C117" s="200" t="s">
        <v>66</v>
      </c>
      <c r="D117" s="202">
        <f>SUM(E117:I117)</f>
        <v>1501.6</v>
      </c>
      <c r="E117" s="202">
        <v>1501.6</v>
      </c>
      <c r="F117" s="202">
        <v>0</v>
      </c>
      <c r="G117" s="202">
        <v>0</v>
      </c>
      <c r="H117" s="202">
        <v>0</v>
      </c>
      <c r="I117" s="202">
        <v>0</v>
      </c>
      <c r="J117" s="573"/>
      <c r="K117" s="573"/>
      <c r="L117" s="200">
        <v>69</v>
      </c>
    </row>
    <row r="118" spans="1:12" ht="32.25" customHeight="1" x14ac:dyDescent="0.25">
      <c r="A118" s="572"/>
      <c r="B118" s="573"/>
      <c r="C118" s="200" t="s">
        <v>70</v>
      </c>
      <c r="D118" s="202">
        <f t="shared" ref="D118:D138" si="85">SUM(E118:I118)</f>
        <v>0</v>
      </c>
      <c r="E118" s="202">
        <v>0</v>
      </c>
      <c r="F118" s="202">
        <v>0</v>
      </c>
      <c r="G118" s="202">
        <v>0</v>
      </c>
      <c r="H118" s="202">
        <v>0</v>
      </c>
      <c r="I118" s="202">
        <v>0</v>
      </c>
      <c r="J118" s="573"/>
      <c r="K118" s="573"/>
      <c r="L118" s="200"/>
    </row>
    <row r="119" spans="1:12" ht="50.25" customHeight="1" x14ac:dyDescent="0.25">
      <c r="A119" s="572"/>
      <c r="B119" s="573"/>
      <c r="C119" s="200" t="s">
        <v>297</v>
      </c>
      <c r="D119" s="202">
        <f t="shared" si="85"/>
        <v>0</v>
      </c>
      <c r="E119" s="202">
        <v>0</v>
      </c>
      <c r="F119" s="202">
        <v>0</v>
      </c>
      <c r="G119" s="202">
        <v>0</v>
      </c>
      <c r="H119" s="202">
        <v>0</v>
      </c>
      <c r="I119" s="202">
        <v>0</v>
      </c>
      <c r="J119" s="573"/>
      <c r="K119" s="573"/>
      <c r="L119" s="200"/>
    </row>
    <row r="120" spans="1:12" ht="37.5" customHeight="1" x14ac:dyDescent="0.25">
      <c r="A120" s="572"/>
      <c r="B120" s="573"/>
      <c r="C120" s="200" t="s">
        <v>298</v>
      </c>
      <c r="D120" s="202">
        <f t="shared" si="85"/>
        <v>0</v>
      </c>
      <c r="E120" s="202">
        <v>0</v>
      </c>
      <c r="F120" s="202">
        <v>0</v>
      </c>
      <c r="G120" s="202">
        <v>0</v>
      </c>
      <c r="H120" s="202">
        <v>0</v>
      </c>
      <c r="I120" s="202">
        <v>0</v>
      </c>
      <c r="J120" s="573"/>
      <c r="K120" s="573"/>
      <c r="L120" s="200"/>
    </row>
    <row r="121" spans="1:12" s="143" customFormat="1" ht="27.75" customHeight="1" x14ac:dyDescent="0.25">
      <c r="A121" s="572"/>
      <c r="B121" s="573"/>
      <c r="C121" s="200" t="s">
        <v>299</v>
      </c>
      <c r="D121" s="202">
        <f>SUM(E121:I121)</f>
        <v>0</v>
      </c>
      <c r="E121" s="202">
        <v>0</v>
      </c>
      <c r="F121" s="202">
        <v>0</v>
      </c>
      <c r="G121" s="202">
        <v>0</v>
      </c>
      <c r="H121" s="202">
        <v>0</v>
      </c>
      <c r="I121" s="202">
        <v>0</v>
      </c>
      <c r="J121" s="573"/>
      <c r="K121" s="573"/>
      <c r="L121" s="200"/>
    </row>
    <row r="122" spans="1:12" s="92" customFormat="1" ht="49.5" x14ac:dyDescent="0.25">
      <c r="A122" s="572"/>
      <c r="B122" s="573"/>
      <c r="C122" s="200" t="s">
        <v>309</v>
      </c>
      <c r="D122" s="202">
        <f t="shared" si="85"/>
        <v>0</v>
      </c>
      <c r="E122" s="202">
        <v>0</v>
      </c>
      <c r="F122" s="202">
        <v>0</v>
      </c>
      <c r="G122" s="202">
        <v>0</v>
      </c>
      <c r="H122" s="202">
        <v>0</v>
      </c>
      <c r="I122" s="202">
        <v>0</v>
      </c>
      <c r="J122" s="573"/>
      <c r="K122" s="573"/>
      <c r="L122" s="201"/>
    </row>
    <row r="123" spans="1:12" s="92" customFormat="1" ht="49.5" x14ac:dyDescent="0.25">
      <c r="A123" s="572"/>
      <c r="B123" s="573"/>
      <c r="C123" s="200" t="s">
        <v>310</v>
      </c>
      <c r="D123" s="202">
        <f t="shared" si="85"/>
        <v>0</v>
      </c>
      <c r="E123" s="202">
        <v>0</v>
      </c>
      <c r="F123" s="202">
        <v>0</v>
      </c>
      <c r="G123" s="202">
        <v>0</v>
      </c>
      <c r="H123" s="202">
        <v>0</v>
      </c>
      <c r="I123" s="202">
        <v>0</v>
      </c>
      <c r="J123" s="573"/>
      <c r="K123" s="573"/>
      <c r="L123" s="201"/>
    </row>
    <row r="124" spans="1:12" s="92" customFormat="1" ht="45" customHeight="1" x14ac:dyDescent="0.25">
      <c r="A124" s="583" t="s">
        <v>392</v>
      </c>
      <c r="B124" s="583"/>
      <c r="C124" s="583"/>
      <c r="D124" s="583"/>
      <c r="E124" s="583"/>
      <c r="F124" s="583"/>
      <c r="G124" s="583"/>
      <c r="H124" s="583"/>
      <c r="I124" s="583"/>
      <c r="J124" s="583"/>
      <c r="K124" s="583"/>
      <c r="L124" s="583"/>
    </row>
    <row r="125" spans="1:12" ht="33.75" customHeight="1" x14ac:dyDescent="0.25">
      <c r="A125" s="572" t="s">
        <v>318</v>
      </c>
      <c r="B125" s="573" t="s">
        <v>775</v>
      </c>
      <c r="C125" s="203" t="s">
        <v>384</v>
      </c>
      <c r="D125" s="79">
        <f>SUM(D126:D132)</f>
        <v>120381.80000000002</v>
      </c>
      <c r="E125" s="79">
        <f t="shared" ref="E125" si="86">SUM(E126:E132)</f>
        <v>15125.100000000002</v>
      </c>
      <c r="F125" s="79">
        <f t="shared" ref="F125" si="87">SUM(F126:F132)</f>
        <v>105256.70000000001</v>
      </c>
      <c r="G125" s="79">
        <f t="shared" ref="G125" si="88">SUM(G126:G132)</f>
        <v>0</v>
      </c>
      <c r="H125" s="79">
        <f t="shared" ref="H125" si="89">SUM(H126:H132)</f>
        <v>0</v>
      </c>
      <c r="I125" s="79">
        <f t="shared" ref="I125" si="90">SUM(I126:I132)</f>
        <v>0</v>
      </c>
      <c r="J125" s="573" t="s">
        <v>17</v>
      </c>
      <c r="K125" s="573" t="s">
        <v>126</v>
      </c>
      <c r="L125" s="203">
        <f>L126+L127+L128+L129+L130+L131+L132</f>
        <v>54</v>
      </c>
    </row>
    <row r="126" spans="1:12" ht="21.75" customHeight="1" x14ac:dyDescent="0.25">
      <c r="A126" s="572"/>
      <c r="B126" s="573"/>
      <c r="C126" s="200" t="s">
        <v>66</v>
      </c>
      <c r="D126" s="202">
        <f t="shared" si="85"/>
        <v>21477.599999999999</v>
      </c>
      <c r="E126" s="202">
        <f>E134</f>
        <v>4950</v>
      </c>
      <c r="F126" s="202">
        <f>F134</f>
        <v>16527.599999999999</v>
      </c>
      <c r="G126" s="202">
        <f t="shared" ref="G126:I126" si="91">G134</f>
        <v>0</v>
      </c>
      <c r="H126" s="202">
        <f t="shared" si="91"/>
        <v>0</v>
      </c>
      <c r="I126" s="202">
        <f t="shared" si="91"/>
        <v>0</v>
      </c>
      <c r="J126" s="573"/>
      <c r="K126" s="573"/>
      <c r="L126" s="200">
        <f>L134+L142</f>
        <v>7</v>
      </c>
    </row>
    <row r="127" spans="1:12" ht="21.75" customHeight="1" x14ac:dyDescent="0.25">
      <c r="A127" s="572"/>
      <c r="B127" s="573"/>
      <c r="C127" s="200" t="s">
        <v>70</v>
      </c>
      <c r="D127" s="202">
        <f t="shared" si="85"/>
        <v>22771.200000000001</v>
      </c>
      <c r="E127" s="202">
        <f t="shared" ref="E127:I127" si="92">E135</f>
        <v>3391.7</v>
      </c>
      <c r="F127" s="202">
        <f>F135+F143</f>
        <v>19379.5</v>
      </c>
      <c r="G127" s="202">
        <f t="shared" si="92"/>
        <v>0</v>
      </c>
      <c r="H127" s="202">
        <f t="shared" si="92"/>
        <v>0</v>
      </c>
      <c r="I127" s="202">
        <f t="shared" si="92"/>
        <v>0</v>
      </c>
      <c r="J127" s="573"/>
      <c r="K127" s="573"/>
      <c r="L127" s="200">
        <f>L135+L143</f>
        <v>12</v>
      </c>
    </row>
    <row r="128" spans="1:12" ht="21.75" customHeight="1" x14ac:dyDescent="0.25">
      <c r="A128" s="572"/>
      <c r="B128" s="573"/>
      <c r="C128" s="200" t="s">
        <v>297</v>
      </c>
      <c r="D128" s="202">
        <f t="shared" si="85"/>
        <v>15226.599999999999</v>
      </c>
      <c r="E128" s="202">
        <f t="shared" ref="E128:I128" si="93">E136</f>
        <v>3391.7</v>
      </c>
      <c r="F128" s="202">
        <f t="shared" si="93"/>
        <v>11834.9</v>
      </c>
      <c r="G128" s="202">
        <f t="shared" si="93"/>
        <v>0</v>
      </c>
      <c r="H128" s="202">
        <f t="shared" si="93"/>
        <v>0</v>
      </c>
      <c r="I128" s="202">
        <f t="shared" si="93"/>
        <v>0</v>
      </c>
      <c r="J128" s="573"/>
      <c r="K128" s="573"/>
      <c r="L128" s="200">
        <f t="shared" ref="L128:L132" si="94">L136+L144</f>
        <v>7</v>
      </c>
    </row>
    <row r="129" spans="1:12" ht="21.75" customHeight="1" x14ac:dyDescent="0.25">
      <c r="A129" s="572"/>
      <c r="B129" s="573"/>
      <c r="C129" s="200" t="s">
        <v>298</v>
      </c>
      <c r="D129" s="202">
        <f t="shared" si="85"/>
        <v>15226.599999999999</v>
      </c>
      <c r="E129" s="202">
        <f t="shared" ref="E129:I129" si="95">E137</f>
        <v>3391.7</v>
      </c>
      <c r="F129" s="202">
        <f t="shared" si="95"/>
        <v>11834.9</v>
      </c>
      <c r="G129" s="202">
        <f t="shared" si="95"/>
        <v>0</v>
      </c>
      <c r="H129" s="202">
        <f t="shared" si="95"/>
        <v>0</v>
      </c>
      <c r="I129" s="202">
        <f t="shared" si="95"/>
        <v>0</v>
      </c>
      <c r="J129" s="573"/>
      <c r="K129" s="573"/>
      <c r="L129" s="200">
        <f t="shared" si="94"/>
        <v>7</v>
      </c>
    </row>
    <row r="130" spans="1:12" s="143" customFormat="1" ht="21.75" customHeight="1" x14ac:dyDescent="0.25">
      <c r="A130" s="572"/>
      <c r="B130" s="573"/>
      <c r="C130" s="200" t="s">
        <v>299</v>
      </c>
      <c r="D130" s="202">
        <f t="shared" si="85"/>
        <v>15226.6</v>
      </c>
      <c r="E130" s="202">
        <f>E138</f>
        <v>0</v>
      </c>
      <c r="F130" s="202">
        <f t="shared" ref="F130" si="96">F138</f>
        <v>15226.6</v>
      </c>
      <c r="G130" s="202">
        <f t="shared" ref="G130:I130" si="97">G138</f>
        <v>0</v>
      </c>
      <c r="H130" s="202">
        <f t="shared" si="97"/>
        <v>0</v>
      </c>
      <c r="I130" s="202">
        <f t="shared" si="97"/>
        <v>0</v>
      </c>
      <c r="J130" s="573"/>
      <c r="K130" s="573"/>
      <c r="L130" s="200">
        <f t="shared" si="94"/>
        <v>7</v>
      </c>
    </row>
    <row r="131" spans="1:12" s="92" customFormat="1" ht="49.5" x14ac:dyDescent="0.25">
      <c r="A131" s="572"/>
      <c r="B131" s="573"/>
      <c r="C131" s="200" t="s">
        <v>309</v>
      </c>
      <c r="D131" s="202">
        <f t="shared" si="85"/>
        <v>15226.6</v>
      </c>
      <c r="E131" s="202">
        <f t="shared" ref="E131:I131" si="98">E139</f>
        <v>0</v>
      </c>
      <c r="F131" s="202">
        <f t="shared" si="98"/>
        <v>15226.6</v>
      </c>
      <c r="G131" s="202">
        <f t="shared" si="98"/>
        <v>0</v>
      </c>
      <c r="H131" s="202">
        <f t="shared" si="98"/>
        <v>0</v>
      </c>
      <c r="I131" s="202">
        <f t="shared" si="98"/>
        <v>0</v>
      </c>
      <c r="J131" s="573"/>
      <c r="K131" s="573"/>
      <c r="L131" s="200">
        <f t="shared" si="94"/>
        <v>7</v>
      </c>
    </row>
    <row r="132" spans="1:12" s="92" customFormat="1" ht="61.5" customHeight="1" x14ac:dyDescent="0.25">
      <c r="A132" s="572"/>
      <c r="B132" s="573"/>
      <c r="C132" s="200" t="s">
        <v>310</v>
      </c>
      <c r="D132" s="202">
        <f t="shared" si="85"/>
        <v>15226.6</v>
      </c>
      <c r="E132" s="202">
        <f t="shared" ref="E132:I132" si="99">E140</f>
        <v>0</v>
      </c>
      <c r="F132" s="202">
        <f t="shared" si="99"/>
        <v>15226.6</v>
      </c>
      <c r="G132" s="202">
        <f t="shared" si="99"/>
        <v>0</v>
      </c>
      <c r="H132" s="202">
        <f t="shared" si="99"/>
        <v>0</v>
      </c>
      <c r="I132" s="202">
        <f t="shared" si="99"/>
        <v>0</v>
      </c>
      <c r="J132" s="573"/>
      <c r="K132" s="573"/>
      <c r="L132" s="200">
        <f t="shared" si="94"/>
        <v>7</v>
      </c>
    </row>
    <row r="133" spans="1:12" ht="47.25" customHeight="1" x14ac:dyDescent="0.25">
      <c r="A133" s="572" t="s">
        <v>382</v>
      </c>
      <c r="B133" s="573" t="s">
        <v>63</v>
      </c>
      <c r="C133" s="203" t="s">
        <v>384</v>
      </c>
      <c r="D133" s="79">
        <f>SUM(D134:D140)</f>
        <v>112837.20000000001</v>
      </c>
      <c r="E133" s="79">
        <f>SUM(E134:E140)</f>
        <v>15125.100000000002</v>
      </c>
      <c r="F133" s="79">
        <f t="shared" ref="F133" si="100">SUM(F134:F140)</f>
        <v>97712.10000000002</v>
      </c>
      <c r="G133" s="79">
        <f t="shared" ref="G133" si="101">SUM(G134:G140)</f>
        <v>0</v>
      </c>
      <c r="H133" s="79">
        <f t="shared" ref="H133" si="102">SUM(H134:H140)</f>
        <v>0</v>
      </c>
      <c r="I133" s="79">
        <f t="shared" ref="I133" si="103">SUM(I134:I140)</f>
        <v>0</v>
      </c>
      <c r="J133" s="573" t="s">
        <v>459</v>
      </c>
      <c r="K133" s="573" t="s">
        <v>625</v>
      </c>
      <c r="L133" s="203">
        <f>L134+L135+L136+L137+L138+L139+L140</f>
        <v>49</v>
      </c>
    </row>
    <row r="134" spans="1:12" ht="21.75" customHeight="1" x14ac:dyDescent="0.25">
      <c r="A134" s="572"/>
      <c r="B134" s="573"/>
      <c r="C134" s="200" t="s">
        <v>66</v>
      </c>
      <c r="D134" s="202">
        <f>SUM(E134:I134)</f>
        <v>21477.599999999999</v>
      </c>
      <c r="E134" s="202">
        <v>4950</v>
      </c>
      <c r="F134" s="202">
        <v>16527.599999999999</v>
      </c>
      <c r="G134" s="202">
        <v>0</v>
      </c>
      <c r="H134" s="202">
        <v>0</v>
      </c>
      <c r="I134" s="202">
        <v>0</v>
      </c>
      <c r="J134" s="573"/>
      <c r="K134" s="573"/>
      <c r="L134" s="200">
        <v>7</v>
      </c>
    </row>
    <row r="135" spans="1:12" ht="21.75" customHeight="1" x14ac:dyDescent="0.25">
      <c r="A135" s="572"/>
      <c r="B135" s="573"/>
      <c r="C135" s="200" t="s">
        <v>70</v>
      </c>
      <c r="D135" s="202">
        <f t="shared" si="85"/>
        <v>15226.599999999999</v>
      </c>
      <c r="E135" s="202">
        <v>3391.7</v>
      </c>
      <c r="F135" s="202">
        <v>11834.9</v>
      </c>
      <c r="G135" s="202">
        <v>0</v>
      </c>
      <c r="H135" s="202">
        <v>0</v>
      </c>
      <c r="I135" s="202">
        <v>0</v>
      </c>
      <c r="J135" s="573"/>
      <c r="K135" s="573"/>
      <c r="L135" s="200">
        <v>7</v>
      </c>
    </row>
    <row r="136" spans="1:12" ht="21.75" customHeight="1" x14ac:dyDescent="0.25">
      <c r="A136" s="572"/>
      <c r="B136" s="573"/>
      <c r="C136" s="200" t="s">
        <v>297</v>
      </c>
      <c r="D136" s="202">
        <f t="shared" si="85"/>
        <v>15226.599999999999</v>
      </c>
      <c r="E136" s="202">
        <v>3391.7</v>
      </c>
      <c r="F136" s="202">
        <v>11834.9</v>
      </c>
      <c r="G136" s="202">
        <v>0</v>
      </c>
      <c r="H136" s="202">
        <v>0</v>
      </c>
      <c r="I136" s="202">
        <v>0</v>
      </c>
      <c r="J136" s="573"/>
      <c r="K136" s="573"/>
      <c r="L136" s="200">
        <v>7</v>
      </c>
    </row>
    <row r="137" spans="1:12" ht="21.75" customHeight="1" x14ac:dyDescent="0.25">
      <c r="A137" s="572"/>
      <c r="B137" s="573"/>
      <c r="C137" s="200" t="s">
        <v>298</v>
      </c>
      <c r="D137" s="202">
        <f t="shared" si="85"/>
        <v>15226.599999999999</v>
      </c>
      <c r="E137" s="202">
        <v>3391.7</v>
      </c>
      <c r="F137" s="202">
        <v>11834.9</v>
      </c>
      <c r="G137" s="202">
        <v>0</v>
      </c>
      <c r="H137" s="202">
        <v>0</v>
      </c>
      <c r="I137" s="202">
        <v>0</v>
      </c>
      <c r="J137" s="573"/>
      <c r="K137" s="573"/>
      <c r="L137" s="200">
        <v>7</v>
      </c>
    </row>
    <row r="138" spans="1:12" s="143" customFormat="1" ht="21.75" customHeight="1" x14ac:dyDescent="0.25">
      <c r="A138" s="572"/>
      <c r="B138" s="573"/>
      <c r="C138" s="203" t="s">
        <v>299</v>
      </c>
      <c r="D138" s="202">
        <f t="shared" si="85"/>
        <v>15226.6</v>
      </c>
      <c r="E138" s="202">
        <v>0</v>
      </c>
      <c r="F138" s="202">
        <v>15226.6</v>
      </c>
      <c r="G138" s="202">
        <v>0</v>
      </c>
      <c r="H138" s="202">
        <v>0</v>
      </c>
      <c r="I138" s="202">
        <v>0</v>
      </c>
      <c r="J138" s="573"/>
      <c r="K138" s="573"/>
      <c r="L138" s="200">
        <v>7</v>
      </c>
    </row>
    <row r="139" spans="1:12" s="92" customFormat="1" ht="48" customHeight="1" x14ac:dyDescent="0.25">
      <c r="A139" s="572"/>
      <c r="B139" s="573"/>
      <c r="C139" s="200" t="s">
        <v>309</v>
      </c>
      <c r="D139" s="202">
        <f t="shared" ref="D139:D140" si="104">SUM(E139:I139)</f>
        <v>15226.6</v>
      </c>
      <c r="E139" s="202">
        <v>0</v>
      </c>
      <c r="F139" s="202">
        <v>15226.6</v>
      </c>
      <c r="G139" s="202">
        <v>0</v>
      </c>
      <c r="H139" s="202">
        <v>0</v>
      </c>
      <c r="I139" s="202">
        <v>0</v>
      </c>
      <c r="J139" s="573"/>
      <c r="K139" s="573"/>
      <c r="L139" s="201">
        <v>7</v>
      </c>
    </row>
    <row r="140" spans="1:12" s="92" customFormat="1" ht="70.5" customHeight="1" x14ac:dyDescent="0.25">
      <c r="A140" s="572"/>
      <c r="B140" s="573"/>
      <c r="C140" s="200" t="s">
        <v>310</v>
      </c>
      <c r="D140" s="202">
        <f t="shared" si="104"/>
        <v>15226.6</v>
      </c>
      <c r="E140" s="202">
        <v>0</v>
      </c>
      <c r="F140" s="202">
        <v>15226.6</v>
      </c>
      <c r="G140" s="202">
        <v>0</v>
      </c>
      <c r="H140" s="202">
        <v>0</v>
      </c>
      <c r="I140" s="202">
        <v>0</v>
      </c>
      <c r="J140" s="573"/>
      <c r="K140" s="573"/>
      <c r="L140" s="201">
        <v>7</v>
      </c>
    </row>
    <row r="141" spans="1:12" s="92" customFormat="1" ht="35.25" customHeight="1" x14ac:dyDescent="0.25">
      <c r="A141" s="356" t="s">
        <v>109</v>
      </c>
      <c r="B141" s="566" t="s">
        <v>757</v>
      </c>
      <c r="C141" s="200" t="s">
        <v>384</v>
      </c>
      <c r="D141" s="202">
        <f>SUM(D142:D148)</f>
        <v>7544.6</v>
      </c>
      <c r="E141" s="202">
        <f>SUM(E142:E148)</f>
        <v>0</v>
      </c>
      <c r="F141" s="202">
        <f t="shared" ref="F141:I141" si="105">SUM(F142:F148)</f>
        <v>7544.6</v>
      </c>
      <c r="G141" s="202">
        <f t="shared" si="105"/>
        <v>0</v>
      </c>
      <c r="H141" s="202">
        <f t="shared" si="105"/>
        <v>0</v>
      </c>
      <c r="I141" s="202">
        <f t="shared" si="105"/>
        <v>0</v>
      </c>
      <c r="J141" s="368" t="s">
        <v>459</v>
      </c>
      <c r="K141" s="368" t="s">
        <v>625</v>
      </c>
      <c r="L141" s="201">
        <f>L142+L143+L144+L145+L146+L147+L148</f>
        <v>5</v>
      </c>
    </row>
    <row r="142" spans="1:12" s="92" customFormat="1" ht="24" customHeight="1" x14ac:dyDescent="0.25">
      <c r="A142" s="357"/>
      <c r="B142" s="567"/>
      <c r="C142" s="200" t="s">
        <v>66</v>
      </c>
      <c r="D142" s="202">
        <f>SUM(E142:I142)</f>
        <v>0</v>
      </c>
      <c r="E142" s="202">
        <v>0</v>
      </c>
      <c r="F142" s="202">
        <v>0</v>
      </c>
      <c r="G142" s="202">
        <v>0</v>
      </c>
      <c r="H142" s="202">
        <v>0</v>
      </c>
      <c r="I142" s="202">
        <v>0</v>
      </c>
      <c r="J142" s="369"/>
      <c r="K142" s="369"/>
      <c r="L142" s="201"/>
    </row>
    <row r="143" spans="1:12" s="92" customFormat="1" ht="27" customHeight="1" x14ac:dyDescent="0.25">
      <c r="A143" s="357"/>
      <c r="B143" s="567"/>
      <c r="C143" s="200" t="s">
        <v>70</v>
      </c>
      <c r="D143" s="202">
        <f t="shared" ref="D143:D148" si="106">SUM(E143:I143)</f>
        <v>7544.6</v>
      </c>
      <c r="E143" s="202">
        <v>0</v>
      </c>
      <c r="F143" s="202">
        <v>7544.6</v>
      </c>
      <c r="G143" s="202">
        <v>0</v>
      </c>
      <c r="H143" s="202">
        <v>0</v>
      </c>
      <c r="I143" s="202">
        <v>0</v>
      </c>
      <c r="J143" s="369"/>
      <c r="K143" s="369"/>
      <c r="L143" s="201">
        <v>5</v>
      </c>
    </row>
    <row r="144" spans="1:12" s="92" customFormat="1" ht="34.5" customHeight="1" x14ac:dyDescent="0.25">
      <c r="A144" s="357"/>
      <c r="B144" s="567"/>
      <c r="C144" s="200" t="s">
        <v>297</v>
      </c>
      <c r="D144" s="202">
        <f t="shared" si="106"/>
        <v>0</v>
      </c>
      <c r="E144" s="202">
        <v>0</v>
      </c>
      <c r="F144" s="202">
        <v>0</v>
      </c>
      <c r="G144" s="202">
        <v>0</v>
      </c>
      <c r="H144" s="202">
        <v>0</v>
      </c>
      <c r="I144" s="202">
        <v>0</v>
      </c>
      <c r="J144" s="369"/>
      <c r="K144" s="369"/>
      <c r="L144" s="201"/>
    </row>
    <row r="145" spans="1:12" s="92" customFormat="1" ht="30.75" customHeight="1" x14ac:dyDescent="0.25">
      <c r="A145" s="357"/>
      <c r="B145" s="567"/>
      <c r="C145" s="200" t="s">
        <v>298</v>
      </c>
      <c r="D145" s="202">
        <f t="shared" si="106"/>
        <v>0</v>
      </c>
      <c r="E145" s="202">
        <v>0</v>
      </c>
      <c r="F145" s="202">
        <v>0</v>
      </c>
      <c r="G145" s="202">
        <v>0</v>
      </c>
      <c r="H145" s="202">
        <v>0</v>
      </c>
      <c r="I145" s="202">
        <v>0</v>
      </c>
      <c r="J145" s="369"/>
      <c r="K145" s="369"/>
      <c r="L145" s="201"/>
    </row>
    <row r="146" spans="1:12" s="92" customFormat="1" ht="28.5" customHeight="1" x14ac:dyDescent="0.25">
      <c r="A146" s="357"/>
      <c r="B146" s="567"/>
      <c r="C146" s="200" t="s">
        <v>299</v>
      </c>
      <c r="D146" s="202">
        <f t="shared" si="106"/>
        <v>0</v>
      </c>
      <c r="E146" s="202">
        <v>0</v>
      </c>
      <c r="F146" s="202">
        <v>0</v>
      </c>
      <c r="G146" s="202">
        <v>0</v>
      </c>
      <c r="H146" s="202">
        <v>0</v>
      </c>
      <c r="I146" s="202">
        <v>0</v>
      </c>
      <c r="J146" s="369"/>
      <c r="K146" s="369"/>
      <c r="L146" s="201"/>
    </row>
    <row r="147" spans="1:12" s="92" customFormat="1" ht="48" customHeight="1" x14ac:dyDescent="0.25">
      <c r="A147" s="357"/>
      <c r="B147" s="567"/>
      <c r="C147" s="200" t="s">
        <v>309</v>
      </c>
      <c r="D147" s="202">
        <f t="shared" si="106"/>
        <v>0</v>
      </c>
      <c r="E147" s="202">
        <v>0</v>
      </c>
      <c r="F147" s="202">
        <v>0</v>
      </c>
      <c r="G147" s="202">
        <v>0</v>
      </c>
      <c r="H147" s="202">
        <v>0</v>
      </c>
      <c r="I147" s="202">
        <v>0</v>
      </c>
      <c r="J147" s="369"/>
      <c r="K147" s="369"/>
      <c r="L147" s="201"/>
    </row>
    <row r="148" spans="1:12" s="92" customFormat="1" ht="61.5" customHeight="1" x14ac:dyDescent="0.25">
      <c r="A148" s="358"/>
      <c r="B148" s="568"/>
      <c r="C148" s="200" t="s">
        <v>310</v>
      </c>
      <c r="D148" s="202">
        <f t="shared" si="106"/>
        <v>0</v>
      </c>
      <c r="E148" s="202">
        <v>0</v>
      </c>
      <c r="F148" s="202">
        <v>0</v>
      </c>
      <c r="G148" s="202">
        <v>0</v>
      </c>
      <c r="H148" s="202">
        <v>0</v>
      </c>
      <c r="I148" s="202">
        <v>0</v>
      </c>
      <c r="J148" s="370"/>
      <c r="K148" s="370"/>
      <c r="L148" s="201"/>
    </row>
    <row r="149" spans="1:12" ht="53.25" customHeight="1" x14ac:dyDescent="0.25">
      <c r="A149" s="575" t="s">
        <v>460</v>
      </c>
      <c r="B149" s="575"/>
      <c r="C149" s="575"/>
      <c r="D149" s="575"/>
      <c r="E149" s="575"/>
      <c r="F149" s="575"/>
      <c r="G149" s="575"/>
      <c r="H149" s="575"/>
      <c r="I149" s="575"/>
      <c r="J149" s="575"/>
      <c r="K149" s="575"/>
      <c r="L149" s="575"/>
    </row>
    <row r="150" spans="1:12" ht="28.5" customHeight="1" x14ac:dyDescent="0.25">
      <c r="A150" s="572" t="s">
        <v>319</v>
      </c>
      <c r="B150" s="573" t="s">
        <v>765</v>
      </c>
      <c r="C150" s="203" t="s">
        <v>384</v>
      </c>
      <c r="D150" s="79">
        <f>SUM(D151:D157)</f>
        <v>4235</v>
      </c>
      <c r="E150" s="79">
        <f t="shared" ref="E150" si="107">SUM(E151:E157)</f>
        <v>0</v>
      </c>
      <c r="F150" s="79">
        <f t="shared" ref="F150" si="108">SUM(F151:F157)</f>
        <v>4235</v>
      </c>
      <c r="G150" s="79">
        <f t="shared" ref="G150" si="109">SUM(G151:G157)</f>
        <v>0</v>
      </c>
      <c r="H150" s="79">
        <f t="shared" ref="H150" si="110">SUM(H151:H157)</f>
        <v>0</v>
      </c>
      <c r="I150" s="79">
        <f t="shared" ref="I150" si="111">SUM(I151:I157)</f>
        <v>0</v>
      </c>
      <c r="J150" s="573" t="s">
        <v>17</v>
      </c>
      <c r="K150" s="573" t="s">
        <v>127</v>
      </c>
      <c r="L150" s="203">
        <f>L151+L152+L153+L154+L155+L156+L157</f>
        <v>357</v>
      </c>
    </row>
    <row r="151" spans="1:12" ht="18" customHeight="1" x14ac:dyDescent="0.25">
      <c r="A151" s="572"/>
      <c r="B151" s="573"/>
      <c r="C151" s="200" t="s">
        <v>66</v>
      </c>
      <c r="D151" s="202">
        <f t="shared" ref="D151:D157" si="112">SUM(E151:I151)</f>
        <v>780</v>
      </c>
      <c r="E151" s="202">
        <f t="shared" ref="E151" si="113">E159</f>
        <v>0</v>
      </c>
      <c r="F151" s="202">
        <f t="shared" ref="F151" si="114">F159</f>
        <v>780</v>
      </c>
      <c r="G151" s="202">
        <f>G159</f>
        <v>0</v>
      </c>
      <c r="H151" s="202">
        <f t="shared" ref="H151:I151" si="115">H159</f>
        <v>0</v>
      </c>
      <c r="I151" s="202">
        <f t="shared" si="115"/>
        <v>0</v>
      </c>
      <c r="J151" s="573"/>
      <c r="K151" s="573"/>
      <c r="L151" s="200">
        <v>51</v>
      </c>
    </row>
    <row r="152" spans="1:12" ht="18" customHeight="1" x14ac:dyDescent="0.25">
      <c r="A152" s="572"/>
      <c r="B152" s="573"/>
      <c r="C152" s="200" t="s">
        <v>70</v>
      </c>
      <c r="D152" s="202">
        <f t="shared" si="112"/>
        <v>580</v>
      </c>
      <c r="E152" s="202">
        <f t="shared" ref="E152" si="116">E160</f>
        <v>0</v>
      </c>
      <c r="F152" s="202">
        <f t="shared" ref="F152" si="117">F160</f>
        <v>580</v>
      </c>
      <c r="G152" s="202">
        <f t="shared" ref="G152:I157" si="118">G160</f>
        <v>0</v>
      </c>
      <c r="H152" s="202">
        <f t="shared" si="118"/>
        <v>0</v>
      </c>
      <c r="I152" s="202">
        <f t="shared" si="118"/>
        <v>0</v>
      </c>
      <c r="J152" s="573"/>
      <c r="K152" s="573"/>
      <c r="L152" s="200">
        <v>51</v>
      </c>
    </row>
    <row r="153" spans="1:12" ht="18" customHeight="1" x14ac:dyDescent="0.25">
      <c r="A153" s="572"/>
      <c r="B153" s="573"/>
      <c r="C153" s="200" t="s">
        <v>297</v>
      </c>
      <c r="D153" s="202">
        <f t="shared" si="112"/>
        <v>575</v>
      </c>
      <c r="E153" s="202">
        <f t="shared" ref="E153" si="119">E161</f>
        <v>0</v>
      </c>
      <c r="F153" s="202">
        <f t="shared" ref="F153" si="120">F161</f>
        <v>575</v>
      </c>
      <c r="G153" s="202">
        <f t="shared" si="118"/>
        <v>0</v>
      </c>
      <c r="H153" s="202">
        <f t="shared" si="118"/>
        <v>0</v>
      </c>
      <c r="I153" s="202">
        <f t="shared" si="118"/>
        <v>0</v>
      </c>
      <c r="J153" s="573"/>
      <c r="K153" s="573"/>
      <c r="L153" s="200">
        <v>51</v>
      </c>
    </row>
    <row r="154" spans="1:12" ht="83.25" customHeight="1" x14ac:dyDescent="0.25">
      <c r="A154" s="572"/>
      <c r="B154" s="573"/>
      <c r="C154" s="200" t="s">
        <v>298</v>
      </c>
      <c r="D154" s="202">
        <f t="shared" si="112"/>
        <v>575</v>
      </c>
      <c r="E154" s="202">
        <f t="shared" ref="E154" si="121">E162</f>
        <v>0</v>
      </c>
      <c r="F154" s="202">
        <f t="shared" ref="F154" si="122">F162</f>
        <v>575</v>
      </c>
      <c r="G154" s="202">
        <f t="shared" si="118"/>
        <v>0</v>
      </c>
      <c r="H154" s="202">
        <f t="shared" si="118"/>
        <v>0</v>
      </c>
      <c r="I154" s="202">
        <f t="shared" si="118"/>
        <v>0</v>
      </c>
      <c r="J154" s="573"/>
      <c r="K154" s="573"/>
      <c r="L154" s="200">
        <v>51</v>
      </c>
    </row>
    <row r="155" spans="1:12" s="143" customFormat="1" ht="42.75" customHeight="1" x14ac:dyDescent="0.25">
      <c r="A155" s="572"/>
      <c r="B155" s="573"/>
      <c r="C155" s="200" t="s">
        <v>299</v>
      </c>
      <c r="D155" s="202">
        <f t="shared" si="112"/>
        <v>575</v>
      </c>
      <c r="E155" s="202">
        <f t="shared" ref="E155" si="123">E163</f>
        <v>0</v>
      </c>
      <c r="F155" s="202">
        <f t="shared" ref="F155" si="124">F163</f>
        <v>575</v>
      </c>
      <c r="G155" s="202">
        <f t="shared" si="118"/>
        <v>0</v>
      </c>
      <c r="H155" s="202">
        <f t="shared" si="118"/>
        <v>0</v>
      </c>
      <c r="I155" s="202">
        <f t="shared" si="118"/>
        <v>0</v>
      </c>
      <c r="J155" s="573"/>
      <c r="K155" s="573"/>
      <c r="L155" s="203">
        <v>51</v>
      </c>
    </row>
    <row r="156" spans="1:12" s="92" customFormat="1" ht="49.5" x14ac:dyDescent="0.25">
      <c r="A156" s="572"/>
      <c r="B156" s="573"/>
      <c r="C156" s="200" t="s">
        <v>309</v>
      </c>
      <c r="D156" s="202">
        <f t="shared" si="112"/>
        <v>575</v>
      </c>
      <c r="E156" s="202">
        <f t="shared" ref="E156" si="125">E164</f>
        <v>0</v>
      </c>
      <c r="F156" s="202">
        <f t="shared" ref="F156" si="126">F164</f>
        <v>575</v>
      </c>
      <c r="G156" s="202">
        <f t="shared" si="118"/>
        <v>0</v>
      </c>
      <c r="H156" s="202">
        <f t="shared" si="118"/>
        <v>0</v>
      </c>
      <c r="I156" s="202">
        <f t="shared" si="118"/>
        <v>0</v>
      </c>
      <c r="J156" s="573"/>
      <c r="K156" s="573"/>
      <c r="L156" s="201">
        <v>51</v>
      </c>
    </row>
    <row r="157" spans="1:12" s="92" customFormat="1" ht="55.5" customHeight="1" x14ac:dyDescent="0.25">
      <c r="A157" s="572"/>
      <c r="B157" s="573"/>
      <c r="C157" s="200" t="s">
        <v>310</v>
      </c>
      <c r="D157" s="202">
        <f t="shared" si="112"/>
        <v>575</v>
      </c>
      <c r="E157" s="202">
        <f t="shared" ref="E157" si="127">E165</f>
        <v>0</v>
      </c>
      <c r="F157" s="202">
        <f t="shared" ref="F157" si="128">F165</f>
        <v>575</v>
      </c>
      <c r="G157" s="202">
        <f t="shared" si="118"/>
        <v>0</v>
      </c>
      <c r="H157" s="202">
        <f t="shared" si="118"/>
        <v>0</v>
      </c>
      <c r="I157" s="202">
        <f t="shared" si="118"/>
        <v>0</v>
      </c>
      <c r="J157" s="573"/>
      <c r="K157" s="573"/>
      <c r="L157" s="201">
        <v>51</v>
      </c>
    </row>
    <row r="158" spans="1:12" ht="43.5" customHeight="1" x14ac:dyDescent="0.25">
      <c r="A158" s="572" t="s">
        <v>33</v>
      </c>
      <c r="B158" s="573" t="s">
        <v>278</v>
      </c>
      <c r="C158" s="203" t="s">
        <v>384</v>
      </c>
      <c r="D158" s="79">
        <f>SUM(D159:D165)</f>
        <v>4235</v>
      </c>
      <c r="E158" s="79">
        <f t="shared" ref="E158" si="129">SUM(E159:E165)</f>
        <v>0</v>
      </c>
      <c r="F158" s="79">
        <f t="shared" ref="F158" si="130">SUM(F159:F165)</f>
        <v>4235</v>
      </c>
      <c r="G158" s="79">
        <f t="shared" ref="G158" si="131">SUM(G159:G165)</f>
        <v>0</v>
      </c>
      <c r="H158" s="79">
        <f t="shared" ref="H158" si="132">SUM(H159:H165)</f>
        <v>0</v>
      </c>
      <c r="I158" s="79">
        <f t="shared" ref="I158" si="133">SUM(I159:I165)</f>
        <v>0</v>
      </c>
      <c r="J158" s="573" t="s">
        <v>585</v>
      </c>
      <c r="K158" s="573" t="s">
        <v>127</v>
      </c>
      <c r="L158" s="203">
        <f>L159+L160+L161+L162+L163+L164+L165</f>
        <v>357</v>
      </c>
    </row>
    <row r="159" spans="1:12" ht="67.5" customHeight="1" x14ac:dyDescent="0.25">
      <c r="A159" s="572"/>
      <c r="B159" s="573"/>
      <c r="C159" s="200" t="s">
        <v>66</v>
      </c>
      <c r="D159" s="202">
        <f t="shared" ref="D159:D165" si="134">SUM(E159:I159)</f>
        <v>780</v>
      </c>
      <c r="E159" s="202">
        <v>0</v>
      </c>
      <c r="F159" s="202">
        <v>780</v>
      </c>
      <c r="G159" s="202">
        <v>0</v>
      </c>
      <c r="H159" s="202">
        <v>0</v>
      </c>
      <c r="I159" s="202">
        <v>0</v>
      </c>
      <c r="J159" s="573"/>
      <c r="K159" s="573"/>
      <c r="L159" s="200">
        <v>51</v>
      </c>
    </row>
    <row r="160" spans="1:12" ht="65.25" customHeight="1" x14ac:dyDescent="0.25">
      <c r="A160" s="572"/>
      <c r="B160" s="573"/>
      <c r="C160" s="200" t="s">
        <v>70</v>
      </c>
      <c r="D160" s="202">
        <f t="shared" si="134"/>
        <v>580</v>
      </c>
      <c r="E160" s="202">
        <v>0</v>
      </c>
      <c r="F160" s="202">
        <v>580</v>
      </c>
      <c r="G160" s="202">
        <v>0</v>
      </c>
      <c r="H160" s="202">
        <v>0</v>
      </c>
      <c r="I160" s="202">
        <v>0</v>
      </c>
      <c r="J160" s="573"/>
      <c r="K160" s="573"/>
      <c r="L160" s="200">
        <v>51</v>
      </c>
    </row>
    <row r="161" spans="1:12" ht="48" customHeight="1" x14ac:dyDescent="0.25">
      <c r="A161" s="572"/>
      <c r="B161" s="573"/>
      <c r="C161" s="200" t="s">
        <v>297</v>
      </c>
      <c r="D161" s="202">
        <f t="shared" si="134"/>
        <v>575</v>
      </c>
      <c r="E161" s="202">
        <v>0</v>
      </c>
      <c r="F161" s="202">
        <v>575</v>
      </c>
      <c r="G161" s="202">
        <v>0</v>
      </c>
      <c r="H161" s="202">
        <v>0</v>
      </c>
      <c r="I161" s="202">
        <v>0</v>
      </c>
      <c r="J161" s="573"/>
      <c r="K161" s="573"/>
      <c r="L161" s="200">
        <v>51</v>
      </c>
    </row>
    <row r="162" spans="1:12" ht="36" customHeight="1" x14ac:dyDescent="0.25">
      <c r="A162" s="572"/>
      <c r="B162" s="573"/>
      <c r="C162" s="200" t="s">
        <v>298</v>
      </c>
      <c r="D162" s="202">
        <f t="shared" si="134"/>
        <v>575</v>
      </c>
      <c r="E162" s="202">
        <v>0</v>
      </c>
      <c r="F162" s="202">
        <v>575</v>
      </c>
      <c r="G162" s="202">
        <v>0</v>
      </c>
      <c r="H162" s="202">
        <v>0</v>
      </c>
      <c r="I162" s="202">
        <v>0</v>
      </c>
      <c r="J162" s="573"/>
      <c r="K162" s="573"/>
      <c r="L162" s="200">
        <v>51</v>
      </c>
    </row>
    <row r="163" spans="1:12" s="143" customFormat="1" ht="44.25" customHeight="1" x14ac:dyDescent="0.25">
      <c r="A163" s="572"/>
      <c r="B163" s="573"/>
      <c r="C163" s="200" t="s">
        <v>299</v>
      </c>
      <c r="D163" s="202">
        <f t="shared" si="134"/>
        <v>575</v>
      </c>
      <c r="E163" s="202">
        <v>0</v>
      </c>
      <c r="F163" s="202">
        <v>575</v>
      </c>
      <c r="G163" s="202">
        <v>0</v>
      </c>
      <c r="H163" s="202">
        <v>0</v>
      </c>
      <c r="I163" s="202">
        <v>0</v>
      </c>
      <c r="J163" s="573"/>
      <c r="K163" s="573"/>
      <c r="L163" s="200">
        <v>51</v>
      </c>
    </row>
    <row r="164" spans="1:12" s="92" customFormat="1" ht="59.25" customHeight="1" x14ac:dyDescent="0.25">
      <c r="A164" s="572"/>
      <c r="B164" s="573"/>
      <c r="C164" s="200" t="s">
        <v>309</v>
      </c>
      <c r="D164" s="202">
        <f t="shared" si="134"/>
        <v>575</v>
      </c>
      <c r="E164" s="202">
        <v>0</v>
      </c>
      <c r="F164" s="202">
        <v>575</v>
      </c>
      <c r="G164" s="202">
        <v>0</v>
      </c>
      <c r="H164" s="202">
        <v>0</v>
      </c>
      <c r="I164" s="202">
        <v>0</v>
      </c>
      <c r="J164" s="573"/>
      <c r="K164" s="573"/>
      <c r="L164" s="200">
        <v>51</v>
      </c>
    </row>
    <row r="165" spans="1:12" s="92" customFormat="1" ht="49.5" x14ac:dyDescent="0.25">
      <c r="A165" s="572"/>
      <c r="B165" s="573"/>
      <c r="C165" s="200" t="s">
        <v>310</v>
      </c>
      <c r="D165" s="202">
        <f t="shared" si="134"/>
        <v>575</v>
      </c>
      <c r="E165" s="202">
        <v>0</v>
      </c>
      <c r="F165" s="202">
        <v>575</v>
      </c>
      <c r="G165" s="202">
        <v>0</v>
      </c>
      <c r="H165" s="202">
        <v>0</v>
      </c>
      <c r="I165" s="202">
        <v>0</v>
      </c>
      <c r="J165" s="573"/>
      <c r="K165" s="573"/>
      <c r="L165" s="200">
        <v>51</v>
      </c>
    </row>
    <row r="166" spans="1:12" s="92" customFormat="1" ht="17.25" x14ac:dyDescent="0.25">
      <c r="A166" s="572" t="s">
        <v>393</v>
      </c>
      <c r="B166" s="579"/>
      <c r="C166" s="579"/>
      <c r="D166" s="579"/>
      <c r="E166" s="579"/>
      <c r="F166" s="579"/>
      <c r="G166" s="579"/>
      <c r="H166" s="579"/>
      <c r="I166" s="579"/>
      <c r="J166" s="579"/>
      <c r="K166" s="579"/>
      <c r="L166" s="579"/>
    </row>
    <row r="167" spans="1:12" s="92" customFormat="1" ht="29.25" customHeight="1" x14ac:dyDescent="0.25">
      <c r="A167" s="572" t="s">
        <v>294</v>
      </c>
      <c r="B167" s="573" t="s">
        <v>292</v>
      </c>
      <c r="C167" s="203" t="s">
        <v>384</v>
      </c>
      <c r="D167" s="96">
        <f>SUM(D168:D174)</f>
        <v>5292</v>
      </c>
      <c r="E167" s="96">
        <f t="shared" ref="E167:I167" si="135">SUM(E168:E174)</f>
        <v>0</v>
      </c>
      <c r="F167" s="96">
        <f t="shared" si="135"/>
        <v>0</v>
      </c>
      <c r="G167" s="96">
        <f t="shared" si="135"/>
        <v>5292</v>
      </c>
      <c r="H167" s="96">
        <f t="shared" si="135"/>
        <v>0</v>
      </c>
      <c r="I167" s="96">
        <f t="shared" si="135"/>
        <v>0</v>
      </c>
      <c r="J167" s="573" t="s">
        <v>284</v>
      </c>
      <c r="K167" s="574" t="s">
        <v>291</v>
      </c>
      <c r="L167" s="200">
        <f>L168+L169+L170+L171+L172+L173+L174</f>
        <v>2.8000000000000004E-3</v>
      </c>
    </row>
    <row r="168" spans="1:12" s="92" customFormat="1" ht="17.25" x14ac:dyDescent="0.25">
      <c r="A168" s="579"/>
      <c r="B168" s="579"/>
      <c r="C168" s="200" t="s">
        <v>66</v>
      </c>
      <c r="D168" s="94">
        <f t="shared" ref="D168:D174" si="136">SUM(E168:I168)</f>
        <v>756</v>
      </c>
      <c r="E168" s="94">
        <v>0</v>
      </c>
      <c r="F168" s="94">
        <f t="shared" ref="F168:I168" si="137">F176</f>
        <v>0</v>
      </c>
      <c r="G168" s="94">
        <f>G192+G176+G184</f>
        <v>756</v>
      </c>
      <c r="H168" s="94">
        <f t="shared" si="137"/>
        <v>0</v>
      </c>
      <c r="I168" s="94">
        <f t="shared" si="137"/>
        <v>0</v>
      </c>
      <c r="J168" s="573"/>
      <c r="K168" s="574"/>
      <c r="L168" s="200">
        <v>4.0000000000000002E-4</v>
      </c>
    </row>
    <row r="169" spans="1:12" s="92" customFormat="1" ht="17.25" x14ac:dyDescent="0.25">
      <c r="A169" s="579"/>
      <c r="B169" s="579"/>
      <c r="C169" s="200" t="s">
        <v>70</v>
      </c>
      <c r="D169" s="94">
        <f t="shared" si="136"/>
        <v>756</v>
      </c>
      <c r="E169" s="94">
        <v>0</v>
      </c>
      <c r="F169" s="94">
        <f t="shared" ref="F169:I169" si="138">F177</f>
        <v>0</v>
      </c>
      <c r="G169" s="94">
        <f t="shared" ref="G169:G174" si="139">G193+G177+G185</f>
        <v>756</v>
      </c>
      <c r="H169" s="94">
        <f t="shared" si="138"/>
        <v>0</v>
      </c>
      <c r="I169" s="94">
        <f t="shared" si="138"/>
        <v>0</v>
      </c>
      <c r="J169" s="573"/>
      <c r="K169" s="574"/>
      <c r="L169" s="200">
        <v>4.0000000000000002E-4</v>
      </c>
    </row>
    <row r="170" spans="1:12" s="92" customFormat="1" ht="17.25" x14ac:dyDescent="0.25">
      <c r="A170" s="579"/>
      <c r="B170" s="579"/>
      <c r="C170" s="200" t="s">
        <v>297</v>
      </c>
      <c r="D170" s="94">
        <f t="shared" si="136"/>
        <v>756</v>
      </c>
      <c r="E170" s="94">
        <v>0</v>
      </c>
      <c r="F170" s="94">
        <f t="shared" ref="F170:I170" si="140">F178</f>
        <v>0</v>
      </c>
      <c r="G170" s="94">
        <f t="shared" si="139"/>
        <v>756</v>
      </c>
      <c r="H170" s="94">
        <f t="shared" si="140"/>
        <v>0</v>
      </c>
      <c r="I170" s="94">
        <f t="shared" si="140"/>
        <v>0</v>
      </c>
      <c r="J170" s="573"/>
      <c r="K170" s="574"/>
      <c r="L170" s="200">
        <v>4.0000000000000002E-4</v>
      </c>
    </row>
    <row r="171" spans="1:12" s="92" customFormat="1" ht="17.25" x14ac:dyDescent="0.25">
      <c r="A171" s="579"/>
      <c r="B171" s="579"/>
      <c r="C171" s="200" t="s">
        <v>298</v>
      </c>
      <c r="D171" s="94">
        <f t="shared" si="136"/>
        <v>756</v>
      </c>
      <c r="E171" s="94">
        <f t="shared" ref="E171:I171" si="141">E179</f>
        <v>0</v>
      </c>
      <c r="F171" s="94">
        <f t="shared" si="141"/>
        <v>0</v>
      </c>
      <c r="G171" s="94">
        <f t="shared" si="139"/>
        <v>756</v>
      </c>
      <c r="H171" s="94">
        <f t="shared" si="141"/>
        <v>0</v>
      </c>
      <c r="I171" s="94">
        <f t="shared" si="141"/>
        <v>0</v>
      </c>
      <c r="J171" s="573"/>
      <c r="K171" s="574"/>
      <c r="L171" s="200">
        <v>4.0000000000000002E-4</v>
      </c>
    </row>
    <row r="172" spans="1:12" s="144" customFormat="1" ht="17.25" x14ac:dyDescent="0.25">
      <c r="A172" s="579"/>
      <c r="B172" s="579"/>
      <c r="C172" s="200" t="s">
        <v>299</v>
      </c>
      <c r="D172" s="94">
        <f t="shared" si="136"/>
        <v>756</v>
      </c>
      <c r="E172" s="94">
        <v>0</v>
      </c>
      <c r="F172" s="94">
        <f t="shared" ref="F172:I172" si="142">F180</f>
        <v>0</v>
      </c>
      <c r="G172" s="94">
        <f t="shared" si="139"/>
        <v>756</v>
      </c>
      <c r="H172" s="94">
        <f t="shared" si="142"/>
        <v>0</v>
      </c>
      <c r="I172" s="94">
        <f t="shared" si="142"/>
        <v>0</v>
      </c>
      <c r="J172" s="573"/>
      <c r="K172" s="574"/>
      <c r="L172" s="200">
        <v>4.0000000000000002E-4</v>
      </c>
    </row>
    <row r="173" spans="1:12" s="92" customFormat="1" ht="49.5" x14ac:dyDescent="0.25">
      <c r="A173" s="579"/>
      <c r="B173" s="579"/>
      <c r="C173" s="200" t="s">
        <v>309</v>
      </c>
      <c r="D173" s="94">
        <f t="shared" si="136"/>
        <v>756</v>
      </c>
      <c r="E173" s="94">
        <f t="shared" ref="E173:I173" si="143">E181</f>
        <v>0</v>
      </c>
      <c r="F173" s="94">
        <f t="shared" si="143"/>
        <v>0</v>
      </c>
      <c r="G173" s="94">
        <f t="shared" si="139"/>
        <v>756</v>
      </c>
      <c r="H173" s="94">
        <f t="shared" si="143"/>
        <v>0</v>
      </c>
      <c r="I173" s="94">
        <f t="shared" si="143"/>
        <v>0</v>
      </c>
      <c r="J173" s="573"/>
      <c r="K173" s="574"/>
      <c r="L173" s="200">
        <v>4.0000000000000002E-4</v>
      </c>
    </row>
    <row r="174" spans="1:12" s="92" customFormat="1" ht="49.5" x14ac:dyDescent="0.25">
      <c r="A174" s="579"/>
      <c r="B174" s="579"/>
      <c r="C174" s="200" t="s">
        <v>310</v>
      </c>
      <c r="D174" s="94">
        <f t="shared" si="136"/>
        <v>756</v>
      </c>
      <c r="E174" s="94">
        <f>E182</f>
        <v>0</v>
      </c>
      <c r="F174" s="94">
        <f>F182</f>
        <v>0</v>
      </c>
      <c r="G174" s="94">
        <f t="shared" si="139"/>
        <v>756</v>
      </c>
      <c r="H174" s="94">
        <f>H182</f>
        <v>0</v>
      </c>
      <c r="I174" s="94">
        <f>I182</f>
        <v>0</v>
      </c>
      <c r="J174" s="573"/>
      <c r="K174" s="574"/>
      <c r="L174" s="200">
        <v>4.0000000000000002E-4</v>
      </c>
    </row>
    <row r="175" spans="1:12" s="92" customFormat="1" ht="33" x14ac:dyDescent="0.25">
      <c r="A175" s="572" t="s">
        <v>320</v>
      </c>
      <c r="B175" s="573" t="s">
        <v>283</v>
      </c>
      <c r="C175" s="203" t="s">
        <v>384</v>
      </c>
      <c r="D175" s="94">
        <f t="shared" ref="D175:I175" si="144">SUM(D176:D182)</f>
        <v>2413.6000000000004</v>
      </c>
      <c r="E175" s="94">
        <f t="shared" si="144"/>
        <v>0</v>
      </c>
      <c r="F175" s="94">
        <f t="shared" si="144"/>
        <v>0</v>
      </c>
      <c r="G175" s="94">
        <f t="shared" si="144"/>
        <v>2413.6000000000004</v>
      </c>
      <c r="H175" s="94">
        <f t="shared" si="144"/>
        <v>0</v>
      </c>
      <c r="I175" s="94">
        <f t="shared" si="144"/>
        <v>0</v>
      </c>
      <c r="J175" s="573" t="s">
        <v>284</v>
      </c>
      <c r="K175" s="574" t="s">
        <v>290</v>
      </c>
      <c r="L175" s="200">
        <f>L176+L177+L178+L179+L180+L181+L182</f>
        <v>2.8000000000000004E-3</v>
      </c>
    </row>
    <row r="176" spans="1:12" s="92" customFormat="1" ht="17.25" x14ac:dyDescent="0.25">
      <c r="A176" s="579"/>
      <c r="B176" s="579"/>
      <c r="C176" s="200" t="s">
        <v>66</v>
      </c>
      <c r="D176" s="94">
        <f t="shared" ref="D176:D182" si="145">SUM(E176:I176)</f>
        <v>344.8</v>
      </c>
      <c r="E176" s="94">
        <v>0</v>
      </c>
      <c r="F176" s="94">
        <v>0</v>
      </c>
      <c r="G176" s="94">
        <v>344.8</v>
      </c>
      <c r="H176" s="94">
        <v>0</v>
      </c>
      <c r="I176" s="94">
        <v>0</v>
      </c>
      <c r="J176" s="573"/>
      <c r="K176" s="574"/>
      <c r="L176" s="200">
        <v>4.0000000000000002E-4</v>
      </c>
    </row>
    <row r="177" spans="1:12" s="92" customFormat="1" ht="17.25" x14ac:dyDescent="0.25">
      <c r="A177" s="579"/>
      <c r="B177" s="579"/>
      <c r="C177" s="200" t="s">
        <v>70</v>
      </c>
      <c r="D177" s="94">
        <f t="shared" si="145"/>
        <v>344.8</v>
      </c>
      <c r="E177" s="94">
        <v>0</v>
      </c>
      <c r="F177" s="94">
        <v>0</v>
      </c>
      <c r="G177" s="94">
        <v>344.8</v>
      </c>
      <c r="H177" s="94">
        <v>0</v>
      </c>
      <c r="I177" s="94">
        <v>0</v>
      </c>
      <c r="J177" s="573"/>
      <c r="K177" s="574"/>
      <c r="L177" s="200">
        <v>4.0000000000000002E-4</v>
      </c>
    </row>
    <row r="178" spans="1:12" s="92" customFormat="1" ht="17.25" x14ac:dyDescent="0.25">
      <c r="A178" s="579"/>
      <c r="B178" s="579"/>
      <c r="C178" s="200" t="s">
        <v>297</v>
      </c>
      <c r="D178" s="94">
        <f t="shared" si="145"/>
        <v>344.8</v>
      </c>
      <c r="E178" s="94">
        <v>0</v>
      </c>
      <c r="F178" s="94">
        <v>0</v>
      </c>
      <c r="G178" s="94">
        <v>344.8</v>
      </c>
      <c r="H178" s="94">
        <v>0</v>
      </c>
      <c r="I178" s="94">
        <v>0</v>
      </c>
      <c r="J178" s="573"/>
      <c r="K178" s="574"/>
      <c r="L178" s="200">
        <v>4.0000000000000002E-4</v>
      </c>
    </row>
    <row r="179" spans="1:12" s="92" customFormat="1" ht="17.25" x14ac:dyDescent="0.25">
      <c r="A179" s="579"/>
      <c r="B179" s="579"/>
      <c r="C179" s="200" t="s">
        <v>298</v>
      </c>
      <c r="D179" s="94">
        <f t="shared" si="145"/>
        <v>344.8</v>
      </c>
      <c r="E179" s="94">
        <v>0</v>
      </c>
      <c r="F179" s="94">
        <v>0</v>
      </c>
      <c r="G179" s="94">
        <v>344.8</v>
      </c>
      <c r="H179" s="94">
        <v>0</v>
      </c>
      <c r="I179" s="94">
        <v>0</v>
      </c>
      <c r="J179" s="573"/>
      <c r="K179" s="574"/>
      <c r="L179" s="200">
        <v>4.0000000000000002E-4</v>
      </c>
    </row>
    <row r="180" spans="1:12" s="144" customFormat="1" ht="17.25" x14ac:dyDescent="0.25">
      <c r="A180" s="579"/>
      <c r="B180" s="579"/>
      <c r="C180" s="200" t="s">
        <v>299</v>
      </c>
      <c r="D180" s="97">
        <f t="shared" si="145"/>
        <v>344.8</v>
      </c>
      <c r="E180" s="94">
        <v>0</v>
      </c>
      <c r="F180" s="94">
        <v>0</v>
      </c>
      <c r="G180" s="94">
        <v>344.8</v>
      </c>
      <c r="H180" s="94">
        <v>0</v>
      </c>
      <c r="I180" s="94">
        <v>0</v>
      </c>
      <c r="J180" s="573"/>
      <c r="K180" s="574"/>
      <c r="L180" s="200">
        <v>4.0000000000000002E-4</v>
      </c>
    </row>
    <row r="181" spans="1:12" s="92" customFormat="1" ht="49.5" x14ac:dyDescent="0.25">
      <c r="A181" s="579"/>
      <c r="B181" s="579"/>
      <c r="C181" s="200" t="s">
        <v>309</v>
      </c>
      <c r="D181" s="97">
        <f t="shared" si="145"/>
        <v>344.8</v>
      </c>
      <c r="E181" s="94">
        <v>0</v>
      </c>
      <c r="F181" s="94">
        <v>0</v>
      </c>
      <c r="G181" s="94">
        <v>344.8</v>
      </c>
      <c r="H181" s="94">
        <v>0</v>
      </c>
      <c r="I181" s="94">
        <v>0</v>
      </c>
      <c r="J181" s="573"/>
      <c r="K181" s="574"/>
      <c r="L181" s="200">
        <v>4.0000000000000002E-4</v>
      </c>
    </row>
    <row r="182" spans="1:12" s="92" customFormat="1" ht="49.5" x14ac:dyDescent="0.25">
      <c r="A182" s="579"/>
      <c r="B182" s="579"/>
      <c r="C182" s="200" t="s">
        <v>310</v>
      </c>
      <c r="D182" s="97">
        <f t="shared" si="145"/>
        <v>344.8</v>
      </c>
      <c r="E182" s="94">
        <v>0</v>
      </c>
      <c r="F182" s="94">
        <v>0</v>
      </c>
      <c r="G182" s="94">
        <v>344.8</v>
      </c>
      <c r="H182" s="94">
        <v>0</v>
      </c>
      <c r="I182" s="94">
        <v>0</v>
      </c>
      <c r="J182" s="573"/>
      <c r="K182" s="574"/>
      <c r="L182" s="200">
        <v>4.0000000000000002E-4</v>
      </c>
    </row>
    <row r="183" spans="1:12" s="92" customFormat="1" ht="33" customHeight="1" x14ac:dyDescent="0.25">
      <c r="A183" s="572" t="s">
        <v>337</v>
      </c>
      <c r="B183" s="573" t="s">
        <v>737</v>
      </c>
      <c r="C183" s="203" t="s">
        <v>384</v>
      </c>
      <c r="D183" s="94">
        <f>SUM(D184:D190)</f>
        <v>700</v>
      </c>
      <c r="E183" s="94">
        <v>0</v>
      </c>
      <c r="F183" s="94">
        <f t="shared" ref="F183:I183" si="146">SUM(F184:F190)</f>
        <v>0</v>
      </c>
      <c r="G183" s="94">
        <f t="shared" si="146"/>
        <v>700</v>
      </c>
      <c r="H183" s="94">
        <f t="shared" si="146"/>
        <v>0</v>
      </c>
      <c r="I183" s="94">
        <f t="shared" si="146"/>
        <v>0</v>
      </c>
      <c r="J183" s="573" t="s">
        <v>284</v>
      </c>
      <c r="K183" s="574" t="s">
        <v>296</v>
      </c>
      <c r="L183" s="200">
        <f>L184+L185+L186+L187+L188+L189+L190</f>
        <v>210</v>
      </c>
    </row>
    <row r="184" spans="1:12" s="92" customFormat="1" ht="17.25" x14ac:dyDescent="0.25">
      <c r="A184" s="572"/>
      <c r="B184" s="573"/>
      <c r="C184" s="200" t="s">
        <v>66</v>
      </c>
      <c r="D184" s="94">
        <f t="shared" ref="D184:D190" si="147">SUM(E184:I184)</f>
        <v>100</v>
      </c>
      <c r="E184" s="94">
        <v>0</v>
      </c>
      <c r="F184" s="94">
        <v>0</v>
      </c>
      <c r="G184" s="94">
        <v>100</v>
      </c>
      <c r="H184" s="94">
        <v>0</v>
      </c>
      <c r="I184" s="94">
        <v>0</v>
      </c>
      <c r="J184" s="573"/>
      <c r="K184" s="574"/>
      <c r="L184" s="200">
        <v>30</v>
      </c>
    </row>
    <row r="185" spans="1:12" s="92" customFormat="1" ht="17.25" x14ac:dyDescent="0.25">
      <c r="A185" s="572"/>
      <c r="B185" s="573"/>
      <c r="C185" s="200" t="s">
        <v>70</v>
      </c>
      <c r="D185" s="94">
        <f t="shared" si="147"/>
        <v>100</v>
      </c>
      <c r="E185" s="94">
        <v>0</v>
      </c>
      <c r="F185" s="94">
        <v>0</v>
      </c>
      <c r="G185" s="94">
        <v>100</v>
      </c>
      <c r="H185" s="94">
        <v>0</v>
      </c>
      <c r="I185" s="94">
        <v>0</v>
      </c>
      <c r="J185" s="573"/>
      <c r="K185" s="574"/>
      <c r="L185" s="200">
        <v>30</v>
      </c>
    </row>
    <row r="186" spans="1:12" s="92" customFormat="1" ht="17.25" x14ac:dyDescent="0.25">
      <c r="A186" s="572"/>
      <c r="B186" s="573"/>
      <c r="C186" s="200" t="s">
        <v>297</v>
      </c>
      <c r="D186" s="94">
        <f t="shared" si="147"/>
        <v>100</v>
      </c>
      <c r="E186" s="94">
        <v>0</v>
      </c>
      <c r="F186" s="94">
        <v>0</v>
      </c>
      <c r="G186" s="94">
        <v>100</v>
      </c>
      <c r="H186" s="94">
        <v>0</v>
      </c>
      <c r="I186" s="94">
        <v>0</v>
      </c>
      <c r="J186" s="573"/>
      <c r="K186" s="574"/>
      <c r="L186" s="200">
        <v>30</v>
      </c>
    </row>
    <row r="187" spans="1:12" s="92" customFormat="1" ht="17.25" x14ac:dyDescent="0.25">
      <c r="A187" s="572"/>
      <c r="B187" s="573"/>
      <c r="C187" s="200" t="s">
        <v>298</v>
      </c>
      <c r="D187" s="94">
        <f t="shared" si="147"/>
        <v>100</v>
      </c>
      <c r="E187" s="94">
        <v>0</v>
      </c>
      <c r="F187" s="94">
        <v>0</v>
      </c>
      <c r="G187" s="94">
        <v>100</v>
      </c>
      <c r="H187" s="94">
        <v>0</v>
      </c>
      <c r="I187" s="94">
        <v>0</v>
      </c>
      <c r="J187" s="573"/>
      <c r="K187" s="574"/>
      <c r="L187" s="200">
        <v>30</v>
      </c>
    </row>
    <row r="188" spans="1:12" s="144" customFormat="1" ht="17.25" x14ac:dyDescent="0.25">
      <c r="A188" s="572"/>
      <c r="B188" s="573"/>
      <c r="C188" s="200" t="s">
        <v>299</v>
      </c>
      <c r="D188" s="97">
        <f t="shared" si="147"/>
        <v>100</v>
      </c>
      <c r="E188" s="94">
        <v>0</v>
      </c>
      <c r="F188" s="94">
        <v>0</v>
      </c>
      <c r="G188" s="94">
        <v>100</v>
      </c>
      <c r="H188" s="94">
        <v>0</v>
      </c>
      <c r="I188" s="94">
        <v>0</v>
      </c>
      <c r="J188" s="573"/>
      <c r="K188" s="574"/>
      <c r="L188" s="200">
        <v>30</v>
      </c>
    </row>
    <row r="189" spans="1:12" s="92" customFormat="1" ht="49.5" x14ac:dyDescent="0.25">
      <c r="A189" s="572"/>
      <c r="B189" s="573"/>
      <c r="C189" s="200" t="s">
        <v>309</v>
      </c>
      <c r="D189" s="97">
        <f t="shared" si="147"/>
        <v>100</v>
      </c>
      <c r="E189" s="94">
        <v>0</v>
      </c>
      <c r="F189" s="94">
        <v>0</v>
      </c>
      <c r="G189" s="94">
        <v>100</v>
      </c>
      <c r="H189" s="94">
        <v>0</v>
      </c>
      <c r="I189" s="94">
        <v>0</v>
      </c>
      <c r="J189" s="573"/>
      <c r="K189" s="574"/>
      <c r="L189" s="200">
        <v>30</v>
      </c>
    </row>
    <row r="190" spans="1:12" s="92" customFormat="1" ht="49.5" x14ac:dyDescent="0.25">
      <c r="A190" s="572"/>
      <c r="B190" s="573"/>
      <c r="C190" s="200" t="s">
        <v>310</v>
      </c>
      <c r="D190" s="97">
        <f t="shared" si="147"/>
        <v>100</v>
      </c>
      <c r="E190" s="94">
        <v>0</v>
      </c>
      <c r="F190" s="94">
        <v>0</v>
      </c>
      <c r="G190" s="94">
        <v>100</v>
      </c>
      <c r="H190" s="94">
        <v>0</v>
      </c>
      <c r="I190" s="94">
        <v>0</v>
      </c>
      <c r="J190" s="573"/>
      <c r="K190" s="574"/>
      <c r="L190" s="200">
        <v>30</v>
      </c>
    </row>
    <row r="191" spans="1:12" s="92" customFormat="1" ht="33" customHeight="1" x14ac:dyDescent="0.25">
      <c r="A191" s="572" t="s">
        <v>408</v>
      </c>
      <c r="B191" s="573" t="s">
        <v>738</v>
      </c>
      <c r="C191" s="203" t="s">
        <v>384</v>
      </c>
      <c r="D191" s="94">
        <f>SUM(D192:D198)</f>
        <v>2178.4</v>
      </c>
      <c r="E191" s="94">
        <v>0</v>
      </c>
      <c r="F191" s="94">
        <f t="shared" ref="F191:I191" si="148">SUM(F192:F198)</f>
        <v>0</v>
      </c>
      <c r="G191" s="94">
        <f t="shared" si="148"/>
        <v>2178.4</v>
      </c>
      <c r="H191" s="94">
        <f t="shared" si="148"/>
        <v>0</v>
      </c>
      <c r="I191" s="94">
        <f t="shared" si="148"/>
        <v>0</v>
      </c>
      <c r="J191" s="573" t="s">
        <v>284</v>
      </c>
      <c r="K191" s="574" t="s">
        <v>461</v>
      </c>
      <c r="L191" s="200">
        <f>L192+L193+L194+L195+L196+L197+L198</f>
        <v>2100</v>
      </c>
    </row>
    <row r="192" spans="1:12" s="92" customFormat="1" ht="17.25" x14ac:dyDescent="0.25">
      <c r="A192" s="572"/>
      <c r="B192" s="573"/>
      <c r="C192" s="200" t="s">
        <v>66</v>
      </c>
      <c r="D192" s="94">
        <f t="shared" ref="D192:D198" si="149">SUM(E192:I192)</f>
        <v>311.2</v>
      </c>
      <c r="E192" s="94">
        <v>0</v>
      </c>
      <c r="F192" s="94">
        <v>0</v>
      </c>
      <c r="G192" s="94">
        <v>311.2</v>
      </c>
      <c r="H192" s="94">
        <v>0</v>
      </c>
      <c r="I192" s="94">
        <v>0</v>
      </c>
      <c r="J192" s="573"/>
      <c r="K192" s="574"/>
      <c r="L192" s="200">
        <v>300</v>
      </c>
    </row>
    <row r="193" spans="1:12" s="92" customFormat="1" ht="17.25" x14ac:dyDescent="0.25">
      <c r="A193" s="572"/>
      <c r="B193" s="573"/>
      <c r="C193" s="200" t="s">
        <v>70</v>
      </c>
      <c r="D193" s="94">
        <f t="shared" si="149"/>
        <v>311.2</v>
      </c>
      <c r="E193" s="94">
        <v>0</v>
      </c>
      <c r="F193" s="94">
        <v>0</v>
      </c>
      <c r="G193" s="94">
        <v>311.2</v>
      </c>
      <c r="H193" s="94">
        <v>0</v>
      </c>
      <c r="I193" s="94">
        <v>0</v>
      </c>
      <c r="J193" s="573"/>
      <c r="K193" s="574"/>
      <c r="L193" s="200">
        <v>300</v>
      </c>
    </row>
    <row r="194" spans="1:12" s="92" customFormat="1" ht="17.25" x14ac:dyDescent="0.25">
      <c r="A194" s="572"/>
      <c r="B194" s="573"/>
      <c r="C194" s="200" t="s">
        <v>297</v>
      </c>
      <c r="D194" s="94">
        <f t="shared" si="149"/>
        <v>311.2</v>
      </c>
      <c r="E194" s="94">
        <v>0</v>
      </c>
      <c r="F194" s="94">
        <v>0</v>
      </c>
      <c r="G194" s="94">
        <v>311.2</v>
      </c>
      <c r="H194" s="94">
        <v>0</v>
      </c>
      <c r="I194" s="94">
        <v>0</v>
      </c>
      <c r="J194" s="573"/>
      <c r="K194" s="574"/>
      <c r="L194" s="200">
        <v>300</v>
      </c>
    </row>
    <row r="195" spans="1:12" s="92" customFormat="1" ht="17.25" x14ac:dyDescent="0.25">
      <c r="A195" s="572"/>
      <c r="B195" s="573"/>
      <c r="C195" s="200" t="s">
        <v>298</v>
      </c>
      <c r="D195" s="94">
        <f t="shared" si="149"/>
        <v>311.2</v>
      </c>
      <c r="E195" s="94">
        <v>0</v>
      </c>
      <c r="F195" s="94">
        <v>0</v>
      </c>
      <c r="G195" s="94">
        <v>311.2</v>
      </c>
      <c r="H195" s="94">
        <v>0</v>
      </c>
      <c r="I195" s="94">
        <v>0</v>
      </c>
      <c r="J195" s="573"/>
      <c r="K195" s="574"/>
      <c r="L195" s="200">
        <v>300</v>
      </c>
    </row>
    <row r="196" spans="1:12" s="144" customFormat="1" ht="17.25" x14ac:dyDescent="0.25">
      <c r="A196" s="572"/>
      <c r="B196" s="573"/>
      <c r="C196" s="200" t="s">
        <v>299</v>
      </c>
      <c r="D196" s="97">
        <f t="shared" si="149"/>
        <v>311.2</v>
      </c>
      <c r="E196" s="94">
        <v>0</v>
      </c>
      <c r="F196" s="94">
        <v>0</v>
      </c>
      <c r="G196" s="94">
        <v>311.2</v>
      </c>
      <c r="H196" s="94">
        <v>0</v>
      </c>
      <c r="I196" s="94">
        <v>0</v>
      </c>
      <c r="J196" s="573"/>
      <c r="K196" s="574"/>
      <c r="L196" s="200">
        <v>300</v>
      </c>
    </row>
    <row r="197" spans="1:12" s="92" customFormat="1" ht="49.5" x14ac:dyDescent="0.25">
      <c r="A197" s="572"/>
      <c r="B197" s="573"/>
      <c r="C197" s="200" t="s">
        <v>309</v>
      </c>
      <c r="D197" s="97">
        <f t="shared" si="149"/>
        <v>311.2</v>
      </c>
      <c r="E197" s="94">
        <v>0</v>
      </c>
      <c r="F197" s="94">
        <v>0</v>
      </c>
      <c r="G197" s="94">
        <v>311.2</v>
      </c>
      <c r="H197" s="94">
        <v>0</v>
      </c>
      <c r="I197" s="94">
        <v>0</v>
      </c>
      <c r="J197" s="573"/>
      <c r="K197" s="574"/>
      <c r="L197" s="200">
        <v>300</v>
      </c>
    </row>
    <row r="198" spans="1:12" s="92" customFormat="1" ht="49.5" x14ac:dyDescent="0.25">
      <c r="A198" s="572"/>
      <c r="B198" s="573"/>
      <c r="C198" s="200" t="s">
        <v>310</v>
      </c>
      <c r="D198" s="97">
        <f t="shared" si="149"/>
        <v>311.2</v>
      </c>
      <c r="E198" s="94">
        <v>0</v>
      </c>
      <c r="F198" s="94">
        <v>0</v>
      </c>
      <c r="G198" s="94">
        <v>311.2</v>
      </c>
      <c r="H198" s="94">
        <v>0</v>
      </c>
      <c r="I198" s="94">
        <v>0</v>
      </c>
      <c r="J198" s="573"/>
      <c r="K198" s="574"/>
      <c r="L198" s="200">
        <v>300</v>
      </c>
    </row>
    <row r="199" spans="1:12" s="92" customFormat="1" ht="24" customHeight="1" x14ac:dyDescent="0.25">
      <c r="A199" s="569" t="s">
        <v>716</v>
      </c>
      <c r="B199" s="570"/>
      <c r="C199" s="570"/>
      <c r="D199" s="570"/>
      <c r="E199" s="570"/>
      <c r="F199" s="570"/>
      <c r="G199" s="570"/>
      <c r="H199" s="570"/>
      <c r="I199" s="570"/>
      <c r="J199" s="570"/>
      <c r="K199" s="570"/>
      <c r="L199" s="571"/>
    </row>
    <row r="200" spans="1:12" s="92" customFormat="1" ht="28.5" customHeight="1" x14ac:dyDescent="0.25">
      <c r="A200" s="572" t="s">
        <v>321</v>
      </c>
      <c r="B200" s="576" t="s">
        <v>714</v>
      </c>
      <c r="C200" s="203" t="s">
        <v>384</v>
      </c>
      <c r="D200" s="96">
        <f>SUM(D201:D207)</f>
        <v>2656</v>
      </c>
      <c r="E200" s="96">
        <f>SUM(E201:E207)</f>
        <v>0</v>
      </c>
      <c r="F200" s="96">
        <f t="shared" ref="F200:I200" si="150">SUM(F201:F207)</f>
        <v>0</v>
      </c>
      <c r="G200" s="96">
        <f>SUM(G201:G207)</f>
        <v>2656</v>
      </c>
      <c r="H200" s="96">
        <f t="shared" si="150"/>
        <v>0</v>
      </c>
      <c r="I200" s="96">
        <f t="shared" si="150"/>
        <v>0</v>
      </c>
      <c r="J200" s="573" t="s">
        <v>130</v>
      </c>
      <c r="K200" s="574" t="s">
        <v>696</v>
      </c>
      <c r="L200" s="200">
        <v>20</v>
      </c>
    </row>
    <row r="201" spans="1:12" x14ac:dyDescent="0.25">
      <c r="A201" s="572"/>
      <c r="B201" s="577"/>
      <c r="C201" s="200" t="s">
        <v>66</v>
      </c>
      <c r="D201" s="94">
        <f t="shared" ref="D201:D205" si="151">SUM(E201:I201)</f>
        <v>2106</v>
      </c>
      <c r="E201" s="94">
        <f>E209+E217</f>
        <v>0</v>
      </c>
      <c r="F201" s="94">
        <f t="shared" ref="F201:I201" si="152">F209+F217</f>
        <v>0</v>
      </c>
      <c r="G201" s="94">
        <f t="shared" si="152"/>
        <v>2106</v>
      </c>
      <c r="H201" s="94">
        <f t="shared" si="152"/>
        <v>0</v>
      </c>
      <c r="I201" s="94">
        <f t="shared" si="152"/>
        <v>0</v>
      </c>
      <c r="J201" s="573"/>
      <c r="K201" s="574"/>
      <c r="L201" s="200">
        <v>19</v>
      </c>
    </row>
    <row r="202" spans="1:12" ht="22.5" customHeight="1" x14ac:dyDescent="0.25">
      <c r="A202" s="572"/>
      <c r="B202" s="577"/>
      <c r="C202" s="200" t="s">
        <v>70</v>
      </c>
      <c r="D202" s="94">
        <f t="shared" si="151"/>
        <v>550</v>
      </c>
      <c r="E202" s="94">
        <f t="shared" ref="E202:I207" si="153">E210+E218</f>
        <v>0</v>
      </c>
      <c r="F202" s="94">
        <f t="shared" si="153"/>
        <v>0</v>
      </c>
      <c r="G202" s="94">
        <f>G210+G218</f>
        <v>550</v>
      </c>
      <c r="H202" s="94">
        <f t="shared" si="153"/>
        <v>0</v>
      </c>
      <c r="I202" s="94">
        <f t="shared" si="153"/>
        <v>0</v>
      </c>
      <c r="J202" s="573"/>
      <c r="K202" s="574"/>
      <c r="L202" s="200">
        <v>1</v>
      </c>
    </row>
    <row r="203" spans="1:12" ht="26.25" customHeight="1" x14ac:dyDescent="0.25">
      <c r="A203" s="572"/>
      <c r="B203" s="577"/>
      <c r="C203" s="200" t="s">
        <v>297</v>
      </c>
      <c r="D203" s="94">
        <f t="shared" si="151"/>
        <v>0</v>
      </c>
      <c r="E203" s="94">
        <f t="shared" si="153"/>
        <v>0</v>
      </c>
      <c r="F203" s="94">
        <f t="shared" si="153"/>
        <v>0</v>
      </c>
      <c r="G203" s="94">
        <f t="shared" si="153"/>
        <v>0</v>
      </c>
      <c r="H203" s="94">
        <f t="shared" si="153"/>
        <v>0</v>
      </c>
      <c r="I203" s="94">
        <f t="shared" si="153"/>
        <v>0</v>
      </c>
      <c r="J203" s="573"/>
      <c r="K203" s="574"/>
      <c r="L203" s="200">
        <v>0</v>
      </c>
    </row>
    <row r="204" spans="1:12" ht="24.75" customHeight="1" x14ac:dyDescent="0.25">
      <c r="A204" s="572"/>
      <c r="B204" s="577"/>
      <c r="C204" s="200" t="s">
        <v>298</v>
      </c>
      <c r="D204" s="94">
        <v>0</v>
      </c>
      <c r="E204" s="94">
        <f t="shared" si="153"/>
        <v>0</v>
      </c>
      <c r="F204" s="94">
        <f t="shared" si="153"/>
        <v>0</v>
      </c>
      <c r="G204" s="94">
        <f t="shared" si="153"/>
        <v>0</v>
      </c>
      <c r="H204" s="94">
        <f t="shared" si="153"/>
        <v>0</v>
      </c>
      <c r="I204" s="94">
        <f t="shared" si="153"/>
        <v>0</v>
      </c>
      <c r="J204" s="573"/>
      <c r="K204" s="574"/>
      <c r="L204" s="200">
        <v>0</v>
      </c>
    </row>
    <row r="205" spans="1:12" ht="21" customHeight="1" x14ac:dyDescent="0.25">
      <c r="A205" s="572"/>
      <c r="B205" s="577"/>
      <c r="C205" s="200" t="s">
        <v>299</v>
      </c>
      <c r="D205" s="95">
        <f t="shared" si="151"/>
        <v>0</v>
      </c>
      <c r="E205" s="94">
        <f t="shared" si="153"/>
        <v>0</v>
      </c>
      <c r="F205" s="94">
        <f t="shared" si="153"/>
        <v>0</v>
      </c>
      <c r="G205" s="94">
        <f t="shared" si="153"/>
        <v>0</v>
      </c>
      <c r="H205" s="94">
        <f t="shared" si="153"/>
        <v>0</v>
      </c>
      <c r="I205" s="94">
        <f t="shared" si="153"/>
        <v>0</v>
      </c>
      <c r="J205" s="573"/>
      <c r="K205" s="574"/>
      <c r="L205" s="203">
        <v>0</v>
      </c>
    </row>
    <row r="206" spans="1:12" ht="52.5" customHeight="1" x14ac:dyDescent="0.25">
      <c r="A206" s="572"/>
      <c r="B206" s="577"/>
      <c r="C206" s="200" t="s">
        <v>309</v>
      </c>
      <c r="D206" s="97">
        <v>0</v>
      </c>
      <c r="E206" s="94">
        <f t="shared" si="153"/>
        <v>0</v>
      </c>
      <c r="F206" s="94">
        <f t="shared" si="153"/>
        <v>0</v>
      </c>
      <c r="G206" s="94">
        <f t="shared" si="153"/>
        <v>0</v>
      </c>
      <c r="H206" s="94">
        <f t="shared" si="153"/>
        <v>0</v>
      </c>
      <c r="I206" s="94">
        <f t="shared" si="153"/>
        <v>0</v>
      </c>
      <c r="J206" s="573"/>
      <c r="K206" s="574"/>
      <c r="L206" s="200">
        <v>0</v>
      </c>
    </row>
    <row r="207" spans="1:12" s="92" customFormat="1" ht="49.5" x14ac:dyDescent="0.25">
      <c r="A207" s="572"/>
      <c r="B207" s="578"/>
      <c r="C207" s="200" t="s">
        <v>310</v>
      </c>
      <c r="D207" s="97">
        <v>0</v>
      </c>
      <c r="E207" s="94">
        <f t="shared" si="153"/>
        <v>0</v>
      </c>
      <c r="F207" s="94">
        <f t="shared" si="153"/>
        <v>0</v>
      </c>
      <c r="G207" s="94">
        <f t="shared" si="153"/>
        <v>0</v>
      </c>
      <c r="H207" s="94">
        <f t="shared" si="153"/>
        <v>0</v>
      </c>
      <c r="I207" s="94">
        <f t="shared" si="153"/>
        <v>0</v>
      </c>
      <c r="J207" s="573"/>
      <c r="K207" s="574"/>
      <c r="L207" s="200">
        <v>0</v>
      </c>
    </row>
    <row r="208" spans="1:12" s="92" customFormat="1" ht="28.5" customHeight="1" x14ac:dyDescent="0.25">
      <c r="A208" s="572" t="s">
        <v>725</v>
      </c>
      <c r="B208" s="368" t="s">
        <v>713</v>
      </c>
      <c r="C208" s="203" t="s">
        <v>384</v>
      </c>
      <c r="D208" s="96">
        <f>SUM(D209:D215)</f>
        <v>2106</v>
      </c>
      <c r="E208" s="96">
        <f>SUM(E209:E215)</f>
        <v>0</v>
      </c>
      <c r="F208" s="96">
        <f t="shared" ref="F208:I208" si="154">SUM(F209:F215)</f>
        <v>0</v>
      </c>
      <c r="G208" s="96">
        <f t="shared" si="154"/>
        <v>2106</v>
      </c>
      <c r="H208" s="96">
        <f t="shared" si="154"/>
        <v>0</v>
      </c>
      <c r="I208" s="96">
        <f t="shared" si="154"/>
        <v>0</v>
      </c>
      <c r="J208" s="573" t="s">
        <v>130</v>
      </c>
      <c r="K208" s="574" t="s">
        <v>696</v>
      </c>
      <c r="L208" s="200">
        <v>19</v>
      </c>
    </row>
    <row r="209" spans="1:12" x14ac:dyDescent="0.25">
      <c r="A209" s="572"/>
      <c r="B209" s="369"/>
      <c r="C209" s="200" t="s">
        <v>66</v>
      </c>
      <c r="D209" s="94">
        <f>SUM(E209:I209)</f>
        <v>2106</v>
      </c>
      <c r="E209" s="94">
        <v>0</v>
      </c>
      <c r="F209" s="94">
        <v>0</v>
      </c>
      <c r="G209" s="94">
        <v>2106</v>
      </c>
      <c r="H209" s="94">
        <v>0</v>
      </c>
      <c r="I209" s="94">
        <v>0</v>
      </c>
      <c r="J209" s="573"/>
      <c r="K209" s="574"/>
      <c r="L209" s="200">
        <v>19</v>
      </c>
    </row>
    <row r="210" spans="1:12" ht="22.5" customHeight="1" x14ac:dyDescent="0.25">
      <c r="A210" s="572"/>
      <c r="B210" s="369"/>
      <c r="C210" s="200" t="s">
        <v>70</v>
      </c>
      <c r="D210" s="94">
        <f>SUM(E210:I210)</f>
        <v>0</v>
      </c>
      <c r="E210" s="94">
        <v>0</v>
      </c>
      <c r="F210" s="94">
        <v>0</v>
      </c>
      <c r="G210" s="94">
        <v>0</v>
      </c>
      <c r="H210" s="94">
        <v>0</v>
      </c>
      <c r="I210" s="94">
        <v>0</v>
      </c>
      <c r="J210" s="573"/>
      <c r="K210" s="574"/>
      <c r="L210" s="200">
        <v>19</v>
      </c>
    </row>
    <row r="211" spans="1:12" ht="26.25" customHeight="1" x14ac:dyDescent="0.25">
      <c r="A211" s="572"/>
      <c r="B211" s="369"/>
      <c r="C211" s="200" t="s">
        <v>297</v>
      </c>
      <c r="D211" s="94">
        <f>SUM(E211:I211)</f>
        <v>0</v>
      </c>
      <c r="E211" s="94">
        <v>0</v>
      </c>
      <c r="F211" s="94">
        <v>0</v>
      </c>
      <c r="G211" s="94">
        <v>0</v>
      </c>
      <c r="H211" s="94">
        <v>0</v>
      </c>
      <c r="I211" s="94">
        <v>0</v>
      </c>
      <c r="J211" s="573"/>
      <c r="K211" s="574"/>
      <c r="L211" s="200">
        <v>0</v>
      </c>
    </row>
    <row r="212" spans="1:12" ht="24.75" customHeight="1" x14ac:dyDescent="0.25">
      <c r="A212" s="572"/>
      <c r="B212" s="369"/>
      <c r="C212" s="200" t="s">
        <v>298</v>
      </c>
      <c r="D212" s="94">
        <v>0</v>
      </c>
      <c r="E212" s="94">
        <v>0</v>
      </c>
      <c r="F212" s="94">
        <v>0</v>
      </c>
      <c r="G212" s="94">
        <v>0</v>
      </c>
      <c r="H212" s="94">
        <v>0</v>
      </c>
      <c r="I212" s="94">
        <v>0</v>
      </c>
      <c r="J212" s="573"/>
      <c r="K212" s="574"/>
      <c r="L212" s="200">
        <v>0</v>
      </c>
    </row>
    <row r="213" spans="1:12" ht="21" customHeight="1" x14ac:dyDescent="0.25">
      <c r="A213" s="572"/>
      <c r="B213" s="369"/>
      <c r="C213" s="200" t="s">
        <v>299</v>
      </c>
      <c r="D213" s="97">
        <v>0</v>
      </c>
      <c r="E213" s="94">
        <v>0</v>
      </c>
      <c r="F213" s="94">
        <v>0</v>
      </c>
      <c r="G213" s="94">
        <v>0</v>
      </c>
      <c r="H213" s="94">
        <v>0</v>
      </c>
      <c r="I213" s="94">
        <v>0</v>
      </c>
      <c r="J213" s="573"/>
      <c r="K213" s="574"/>
      <c r="L213" s="203">
        <v>0</v>
      </c>
    </row>
    <row r="214" spans="1:12" ht="52.5" customHeight="1" x14ac:dyDescent="0.25">
      <c r="A214" s="572"/>
      <c r="B214" s="369"/>
      <c r="C214" s="200" t="s">
        <v>309</v>
      </c>
      <c r="D214" s="97">
        <v>0</v>
      </c>
      <c r="E214" s="94">
        <v>0</v>
      </c>
      <c r="F214" s="94">
        <v>0</v>
      </c>
      <c r="G214" s="94">
        <v>0</v>
      </c>
      <c r="H214" s="94">
        <v>0</v>
      </c>
      <c r="I214" s="94">
        <v>0</v>
      </c>
      <c r="J214" s="573"/>
      <c r="K214" s="574"/>
      <c r="L214" s="200">
        <v>0</v>
      </c>
    </row>
    <row r="215" spans="1:12" s="92" customFormat="1" ht="49.5" x14ac:dyDescent="0.25">
      <c r="A215" s="572"/>
      <c r="B215" s="370"/>
      <c r="C215" s="200" t="s">
        <v>310</v>
      </c>
      <c r="D215" s="97">
        <v>0</v>
      </c>
      <c r="E215" s="94">
        <v>0</v>
      </c>
      <c r="F215" s="94">
        <v>0</v>
      </c>
      <c r="G215" s="94">
        <v>0</v>
      </c>
      <c r="H215" s="94">
        <v>0</v>
      </c>
      <c r="I215" s="94">
        <v>0</v>
      </c>
      <c r="J215" s="573"/>
      <c r="K215" s="574"/>
      <c r="L215" s="200">
        <v>0</v>
      </c>
    </row>
    <row r="216" spans="1:12" s="92" customFormat="1" ht="33" x14ac:dyDescent="0.25">
      <c r="A216" s="356" t="s">
        <v>324</v>
      </c>
      <c r="B216" s="368" t="s">
        <v>751</v>
      </c>
      <c r="C216" s="200" t="s">
        <v>384</v>
      </c>
      <c r="D216" s="97">
        <f>E216+F216+G216+H216+I216</f>
        <v>550</v>
      </c>
      <c r="E216" s="94">
        <f>SUM(E217:E223)</f>
        <v>0</v>
      </c>
      <c r="F216" s="94">
        <f t="shared" ref="F216:I216" si="155">SUM(F217:F223)</f>
        <v>0</v>
      </c>
      <c r="G216" s="94">
        <f t="shared" si="155"/>
        <v>550</v>
      </c>
      <c r="H216" s="94">
        <f t="shared" si="155"/>
        <v>0</v>
      </c>
      <c r="I216" s="94">
        <f t="shared" si="155"/>
        <v>0</v>
      </c>
      <c r="J216" s="368" t="s">
        <v>130</v>
      </c>
      <c r="K216" s="368" t="s">
        <v>696</v>
      </c>
      <c r="L216" s="200">
        <f>L218</f>
        <v>1</v>
      </c>
    </row>
    <row r="217" spans="1:12" s="92" customFormat="1" ht="17.25" x14ac:dyDescent="0.25">
      <c r="A217" s="357"/>
      <c r="B217" s="369"/>
      <c r="C217" s="200" t="s">
        <v>66</v>
      </c>
      <c r="D217" s="97">
        <f t="shared" ref="D217:D223" si="156">E217+F217+G217+H217+I217</f>
        <v>0</v>
      </c>
      <c r="E217" s="94">
        <v>0</v>
      </c>
      <c r="F217" s="94">
        <v>0</v>
      </c>
      <c r="G217" s="94">
        <v>0</v>
      </c>
      <c r="H217" s="94">
        <v>0</v>
      </c>
      <c r="I217" s="94">
        <v>0</v>
      </c>
      <c r="J217" s="369"/>
      <c r="K217" s="369"/>
      <c r="L217" s="200"/>
    </row>
    <row r="218" spans="1:12" s="92" customFormat="1" ht="17.25" x14ac:dyDescent="0.25">
      <c r="A218" s="357"/>
      <c r="B218" s="369"/>
      <c r="C218" s="200" t="s">
        <v>70</v>
      </c>
      <c r="D218" s="97">
        <f t="shared" si="156"/>
        <v>550</v>
      </c>
      <c r="E218" s="94">
        <v>0</v>
      </c>
      <c r="F218" s="94">
        <v>0</v>
      </c>
      <c r="G218" s="94">
        <v>550</v>
      </c>
      <c r="H218" s="94">
        <v>0</v>
      </c>
      <c r="I218" s="94">
        <v>0</v>
      </c>
      <c r="J218" s="369"/>
      <c r="K218" s="369"/>
      <c r="L218" s="200">
        <v>1</v>
      </c>
    </row>
    <row r="219" spans="1:12" s="92" customFormat="1" ht="17.25" x14ac:dyDescent="0.25">
      <c r="A219" s="357"/>
      <c r="B219" s="369"/>
      <c r="C219" s="200" t="s">
        <v>297</v>
      </c>
      <c r="D219" s="97">
        <f t="shared" si="156"/>
        <v>0</v>
      </c>
      <c r="E219" s="94">
        <v>0</v>
      </c>
      <c r="F219" s="94">
        <v>0</v>
      </c>
      <c r="G219" s="94">
        <v>0</v>
      </c>
      <c r="H219" s="94">
        <v>0</v>
      </c>
      <c r="I219" s="94">
        <v>0</v>
      </c>
      <c r="J219" s="369"/>
      <c r="K219" s="369"/>
      <c r="L219" s="200"/>
    </row>
    <row r="220" spans="1:12" s="92" customFormat="1" ht="17.25" x14ac:dyDescent="0.25">
      <c r="A220" s="357"/>
      <c r="B220" s="369"/>
      <c r="C220" s="200" t="s">
        <v>298</v>
      </c>
      <c r="D220" s="97">
        <f t="shared" si="156"/>
        <v>0</v>
      </c>
      <c r="E220" s="94">
        <v>0</v>
      </c>
      <c r="F220" s="94">
        <v>0</v>
      </c>
      <c r="G220" s="94">
        <v>0</v>
      </c>
      <c r="H220" s="94">
        <v>0</v>
      </c>
      <c r="I220" s="94">
        <v>0</v>
      </c>
      <c r="J220" s="369"/>
      <c r="K220" s="369"/>
      <c r="L220" s="200"/>
    </row>
    <row r="221" spans="1:12" s="92" customFormat="1" ht="17.25" x14ac:dyDescent="0.25">
      <c r="A221" s="357"/>
      <c r="B221" s="369"/>
      <c r="C221" s="200" t="s">
        <v>299</v>
      </c>
      <c r="D221" s="97">
        <f t="shared" si="156"/>
        <v>0</v>
      </c>
      <c r="E221" s="94">
        <v>0</v>
      </c>
      <c r="F221" s="94">
        <v>0</v>
      </c>
      <c r="G221" s="94">
        <v>0</v>
      </c>
      <c r="H221" s="94">
        <v>0</v>
      </c>
      <c r="I221" s="94">
        <v>0</v>
      </c>
      <c r="J221" s="369"/>
      <c r="K221" s="369"/>
      <c r="L221" s="200"/>
    </row>
    <row r="222" spans="1:12" s="92" customFormat="1" ht="49.5" x14ac:dyDescent="0.25">
      <c r="A222" s="357"/>
      <c r="B222" s="369"/>
      <c r="C222" s="200" t="s">
        <v>309</v>
      </c>
      <c r="D222" s="97">
        <f t="shared" si="156"/>
        <v>0</v>
      </c>
      <c r="E222" s="94">
        <v>0</v>
      </c>
      <c r="F222" s="94">
        <v>0</v>
      </c>
      <c r="G222" s="94">
        <v>0</v>
      </c>
      <c r="H222" s="94">
        <v>0</v>
      </c>
      <c r="I222" s="94">
        <v>0</v>
      </c>
      <c r="J222" s="369"/>
      <c r="K222" s="369"/>
      <c r="L222" s="200"/>
    </row>
    <row r="223" spans="1:12" s="92" customFormat="1" ht="49.5" x14ac:dyDescent="0.25">
      <c r="A223" s="358"/>
      <c r="B223" s="370"/>
      <c r="C223" s="200" t="s">
        <v>310</v>
      </c>
      <c r="D223" s="97">
        <f t="shared" si="156"/>
        <v>0</v>
      </c>
      <c r="E223" s="94">
        <v>0</v>
      </c>
      <c r="F223" s="94">
        <v>0</v>
      </c>
      <c r="G223" s="94">
        <v>0</v>
      </c>
      <c r="H223" s="94">
        <v>0</v>
      </c>
      <c r="I223" s="94">
        <v>0</v>
      </c>
      <c r="J223" s="370"/>
      <c r="K223" s="370"/>
      <c r="L223" s="200"/>
    </row>
    <row r="224" spans="1:12" ht="33" x14ac:dyDescent="0.25">
      <c r="A224" s="572"/>
      <c r="B224" s="587" t="s">
        <v>128</v>
      </c>
      <c r="C224" s="203" t="s">
        <v>384</v>
      </c>
      <c r="D224" s="79">
        <f>SUM(D225:D231)</f>
        <v>466035.80000000005</v>
      </c>
      <c r="E224" s="79">
        <f>SUM(E225:E231)</f>
        <v>16626.7</v>
      </c>
      <c r="F224" s="79">
        <f>SUM(F225:F231)</f>
        <v>428537</v>
      </c>
      <c r="G224" s="79">
        <f>SUM(G225:G231)</f>
        <v>20872.099999999999</v>
      </c>
      <c r="H224" s="79">
        <f t="shared" ref="H224" si="157">SUM(H225:H231)</f>
        <v>0</v>
      </c>
      <c r="I224" s="79">
        <f t="shared" ref="I224" si="158">SUM(I225:I231)</f>
        <v>0</v>
      </c>
      <c r="J224" s="573"/>
      <c r="K224" s="573"/>
      <c r="L224" s="200"/>
    </row>
    <row r="225" spans="1:12" ht="23.25" customHeight="1" x14ac:dyDescent="0.25">
      <c r="A225" s="572"/>
      <c r="B225" s="587"/>
      <c r="C225" s="200" t="s">
        <v>66</v>
      </c>
      <c r="D225" s="202">
        <f>SUM(E225:I225)</f>
        <v>73809.899999999994</v>
      </c>
      <c r="E225" s="202">
        <f t="shared" ref="E225:I231" si="159">E168+E151+E126+E93+E12+E201</f>
        <v>6451.6</v>
      </c>
      <c r="F225" s="202">
        <f t="shared" si="159"/>
        <v>62227.299999999996</v>
      </c>
      <c r="G225" s="202">
        <f t="shared" si="159"/>
        <v>5131</v>
      </c>
      <c r="H225" s="202">
        <f t="shared" si="159"/>
        <v>0</v>
      </c>
      <c r="I225" s="202">
        <f t="shared" si="159"/>
        <v>0</v>
      </c>
      <c r="J225" s="573"/>
      <c r="K225" s="573"/>
      <c r="L225" s="200"/>
    </row>
    <row r="226" spans="1:12" ht="24" customHeight="1" x14ac:dyDescent="0.25">
      <c r="A226" s="572"/>
      <c r="B226" s="587"/>
      <c r="C226" s="200" t="s">
        <v>70</v>
      </c>
      <c r="D226" s="202">
        <f>SUM(E226:I226)</f>
        <v>72662.8</v>
      </c>
      <c r="E226" s="202">
        <f t="shared" si="159"/>
        <v>3391.7</v>
      </c>
      <c r="F226" s="202">
        <f t="shared" si="159"/>
        <v>65647.100000000006</v>
      </c>
      <c r="G226" s="202">
        <f t="shared" si="159"/>
        <v>3624</v>
      </c>
      <c r="H226" s="202">
        <f t="shared" si="159"/>
        <v>0</v>
      </c>
      <c r="I226" s="202">
        <f t="shared" si="159"/>
        <v>0</v>
      </c>
      <c r="J226" s="573"/>
      <c r="K226" s="573"/>
      <c r="L226" s="200"/>
    </row>
    <row r="227" spans="1:12" ht="24.75" customHeight="1" x14ac:dyDescent="0.25">
      <c r="A227" s="572"/>
      <c r="B227" s="587"/>
      <c r="C227" s="200" t="s">
        <v>297</v>
      </c>
      <c r="D227" s="202">
        <f t="shared" ref="D227:D231" si="160">SUM(E227:I227)</f>
        <v>63923.199999999997</v>
      </c>
      <c r="E227" s="202">
        <f t="shared" si="159"/>
        <v>3391.7</v>
      </c>
      <c r="F227" s="202">
        <f t="shared" si="159"/>
        <v>58097.5</v>
      </c>
      <c r="G227" s="202">
        <f t="shared" si="159"/>
        <v>2434</v>
      </c>
      <c r="H227" s="202">
        <f t="shared" si="159"/>
        <v>0</v>
      </c>
      <c r="I227" s="202">
        <f t="shared" si="159"/>
        <v>0</v>
      </c>
      <c r="J227" s="573"/>
      <c r="K227" s="573"/>
      <c r="L227" s="200"/>
    </row>
    <row r="228" spans="1:12" ht="24.75" customHeight="1" x14ac:dyDescent="0.25">
      <c r="A228" s="572"/>
      <c r="B228" s="587"/>
      <c r="C228" s="200" t="s">
        <v>298</v>
      </c>
      <c r="D228" s="202">
        <f>SUM(E228:I228)</f>
        <v>63990.299999999996</v>
      </c>
      <c r="E228" s="202">
        <f t="shared" si="159"/>
        <v>3391.7</v>
      </c>
      <c r="F228" s="202">
        <f t="shared" si="159"/>
        <v>58097.5</v>
      </c>
      <c r="G228" s="202">
        <f t="shared" si="159"/>
        <v>2501.1</v>
      </c>
      <c r="H228" s="202">
        <f t="shared" si="159"/>
        <v>0</v>
      </c>
      <c r="I228" s="202">
        <f t="shared" si="159"/>
        <v>0</v>
      </c>
      <c r="J228" s="573"/>
      <c r="K228" s="573"/>
      <c r="L228" s="200"/>
    </row>
    <row r="229" spans="1:12" ht="24" customHeight="1" x14ac:dyDescent="0.25">
      <c r="A229" s="572"/>
      <c r="B229" s="587"/>
      <c r="C229" s="200" t="s">
        <v>299</v>
      </c>
      <c r="D229" s="202">
        <f>SUM(E229:I229)</f>
        <v>63883.199999999997</v>
      </c>
      <c r="E229" s="202">
        <f t="shared" si="159"/>
        <v>0</v>
      </c>
      <c r="F229" s="202">
        <f t="shared" si="159"/>
        <v>61489.2</v>
      </c>
      <c r="G229" s="202">
        <f t="shared" si="159"/>
        <v>2394</v>
      </c>
      <c r="H229" s="202">
        <f t="shared" si="159"/>
        <v>0</v>
      </c>
      <c r="I229" s="202">
        <f t="shared" si="159"/>
        <v>0</v>
      </c>
      <c r="J229" s="573"/>
      <c r="K229" s="573"/>
      <c r="L229" s="200"/>
    </row>
    <row r="230" spans="1:12" ht="49.5" x14ac:dyDescent="0.25">
      <c r="A230" s="572"/>
      <c r="B230" s="587"/>
      <c r="C230" s="200" t="s">
        <v>309</v>
      </c>
      <c r="D230" s="202">
        <f t="shared" si="160"/>
        <v>63883.199999999997</v>
      </c>
      <c r="E230" s="202">
        <f t="shared" si="159"/>
        <v>0</v>
      </c>
      <c r="F230" s="202">
        <f t="shared" si="159"/>
        <v>61489.2</v>
      </c>
      <c r="G230" s="202">
        <f t="shared" si="159"/>
        <v>2394</v>
      </c>
      <c r="H230" s="202">
        <f t="shared" si="159"/>
        <v>0</v>
      </c>
      <c r="I230" s="202">
        <f t="shared" si="159"/>
        <v>0</v>
      </c>
      <c r="J230" s="573"/>
      <c r="K230" s="573"/>
      <c r="L230" s="201"/>
    </row>
    <row r="231" spans="1:12" ht="49.5" x14ac:dyDescent="0.25">
      <c r="A231" s="572"/>
      <c r="B231" s="587"/>
      <c r="C231" s="200" t="s">
        <v>310</v>
      </c>
      <c r="D231" s="202">
        <f t="shared" si="160"/>
        <v>63883.199999999997</v>
      </c>
      <c r="E231" s="202">
        <f t="shared" si="159"/>
        <v>0</v>
      </c>
      <c r="F231" s="202">
        <f t="shared" si="159"/>
        <v>61489.2</v>
      </c>
      <c r="G231" s="202">
        <f t="shared" si="159"/>
        <v>2394</v>
      </c>
      <c r="H231" s="202">
        <f t="shared" si="159"/>
        <v>0</v>
      </c>
      <c r="I231" s="202">
        <f t="shared" si="159"/>
        <v>0</v>
      </c>
      <c r="J231" s="573"/>
      <c r="K231" s="573"/>
      <c r="L231" s="201"/>
    </row>
    <row r="237" spans="1:12" x14ac:dyDescent="0.25">
      <c r="C237" s="72"/>
    </row>
  </sheetData>
  <mergeCells count="131">
    <mergeCell ref="J167:J174"/>
    <mergeCell ref="K167:K174"/>
    <mergeCell ref="A175:A182"/>
    <mergeCell ref="B175:B182"/>
    <mergeCell ref="J175:J182"/>
    <mergeCell ref="K175:K182"/>
    <mergeCell ref="A183:A190"/>
    <mergeCell ref="B183:B190"/>
    <mergeCell ref="J183:J190"/>
    <mergeCell ref="K183:K190"/>
    <mergeCell ref="A1:L3"/>
    <mergeCell ref="K224:K231"/>
    <mergeCell ref="J224:J231"/>
    <mergeCell ref="B224:B231"/>
    <mergeCell ref="A224:A231"/>
    <mergeCell ref="K150:K157"/>
    <mergeCell ref="J150:J157"/>
    <mergeCell ref="B150:B157"/>
    <mergeCell ref="A150:A157"/>
    <mergeCell ref="B158:B165"/>
    <mergeCell ref="A158:A165"/>
    <mergeCell ref="K158:K165"/>
    <mergeCell ref="J158:J165"/>
    <mergeCell ref="K116:K123"/>
    <mergeCell ref="J116:J123"/>
    <mergeCell ref="B35:B42"/>
    <mergeCell ref="A91:L91"/>
    <mergeCell ref="K75:K82"/>
    <mergeCell ref="J43:J50"/>
    <mergeCell ref="B59:B66"/>
    <mergeCell ref="A59:A66"/>
    <mergeCell ref="K51:K58"/>
    <mergeCell ref="J51:J58"/>
    <mergeCell ref="A191:A198"/>
    <mergeCell ref="K5:L5"/>
    <mergeCell ref="A8:L8"/>
    <mergeCell ref="A9:L9"/>
    <mergeCell ref="K10:K18"/>
    <mergeCell ref="J10:J18"/>
    <mergeCell ref="A5:A6"/>
    <mergeCell ref="J5:J6"/>
    <mergeCell ref="E5:I5"/>
    <mergeCell ref="C5:C6"/>
    <mergeCell ref="B5:B6"/>
    <mergeCell ref="D5:D6"/>
    <mergeCell ref="B10:B18"/>
    <mergeCell ref="A10:A18"/>
    <mergeCell ref="C10:C11"/>
    <mergeCell ref="D10:D11"/>
    <mergeCell ref="E10:E11"/>
    <mergeCell ref="F10:F11"/>
    <mergeCell ref="G10:G11"/>
    <mergeCell ref="H10:H11"/>
    <mergeCell ref="I10:I11"/>
    <mergeCell ref="L10:L11"/>
    <mergeCell ref="K19:K26"/>
    <mergeCell ref="A83:A90"/>
    <mergeCell ref="B83:B90"/>
    <mergeCell ref="J83:J90"/>
    <mergeCell ref="K83:K90"/>
    <mergeCell ref="A67:A74"/>
    <mergeCell ref="B67:B74"/>
    <mergeCell ref="J67:J74"/>
    <mergeCell ref="K67:K74"/>
    <mergeCell ref="A75:A82"/>
    <mergeCell ref="B75:B82"/>
    <mergeCell ref="J75:J82"/>
    <mergeCell ref="J19:J26"/>
    <mergeCell ref="B19:B26"/>
    <mergeCell ref="K59:K66"/>
    <mergeCell ref="J59:J66"/>
    <mergeCell ref="A19:A26"/>
    <mergeCell ref="A125:A132"/>
    <mergeCell ref="B116:B123"/>
    <mergeCell ref="A116:A123"/>
    <mergeCell ref="A108:A115"/>
    <mergeCell ref="K100:K107"/>
    <mergeCell ref="J100:J107"/>
    <mergeCell ref="K125:K132"/>
    <mergeCell ref="J125:J132"/>
    <mergeCell ref="J133:J140"/>
    <mergeCell ref="B133:B140"/>
    <mergeCell ref="A133:A140"/>
    <mergeCell ref="A124:L124"/>
    <mergeCell ref="K133:K140"/>
    <mergeCell ref="K108:K115"/>
    <mergeCell ref="J108:J115"/>
    <mergeCell ref="B108:B115"/>
    <mergeCell ref="B100:B107"/>
    <mergeCell ref="A100:A107"/>
    <mergeCell ref="B125:B132"/>
    <mergeCell ref="B92:B99"/>
    <mergeCell ref="A92:A99"/>
    <mergeCell ref="J92:J99"/>
    <mergeCell ref="K92:K99"/>
    <mergeCell ref="A27:A34"/>
    <mergeCell ref="K27:K34"/>
    <mergeCell ref="J27:J34"/>
    <mergeCell ref="B43:B50"/>
    <mergeCell ref="B27:B34"/>
    <mergeCell ref="B51:B58"/>
    <mergeCell ref="A51:A58"/>
    <mergeCell ref="A43:A50"/>
    <mergeCell ref="K43:K50"/>
    <mergeCell ref="A35:A42"/>
    <mergeCell ref="K35:K42"/>
    <mergeCell ref="J35:J42"/>
    <mergeCell ref="A141:A148"/>
    <mergeCell ref="B141:B148"/>
    <mergeCell ref="J141:J148"/>
    <mergeCell ref="K141:K148"/>
    <mergeCell ref="A216:A223"/>
    <mergeCell ref="B216:B223"/>
    <mergeCell ref="J216:J223"/>
    <mergeCell ref="K216:K223"/>
    <mergeCell ref="A199:L199"/>
    <mergeCell ref="A208:A215"/>
    <mergeCell ref="B208:B215"/>
    <mergeCell ref="J208:J215"/>
    <mergeCell ref="K208:K215"/>
    <mergeCell ref="A149:L149"/>
    <mergeCell ref="A200:A207"/>
    <mergeCell ref="B200:B207"/>
    <mergeCell ref="J200:J207"/>
    <mergeCell ref="K200:K207"/>
    <mergeCell ref="A166:L166"/>
    <mergeCell ref="B191:B198"/>
    <mergeCell ref="J191:J198"/>
    <mergeCell ref="K191:K198"/>
    <mergeCell ref="A167:A174"/>
    <mergeCell ref="B167:B174"/>
  </mergeCells>
  <pageMargins left="0.70866141732283472" right="0.23622047244094491" top="0.47244094488188981" bottom="0.39370078740157483" header="0.31496062992125984" footer="0.31496062992125984"/>
  <pageSetup paperSize="9" scale="32" firstPageNumber="51" fitToHeight="0" orientation="portrait" useFirstPageNumber="1" horizontalDpi="300" verticalDpi="300" r:id="rId1"/>
  <headerFooter>
    <oddHeader>&amp;C&amp;12&amp;P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P52"/>
  <sheetViews>
    <sheetView workbookViewId="0">
      <selection activeCell="B11" sqref="B11:B18"/>
    </sheetView>
  </sheetViews>
  <sheetFormatPr defaultRowHeight="15" x14ac:dyDescent="0.25"/>
  <cols>
    <col min="1" max="1" width="7.42578125" style="16" customWidth="1"/>
    <col min="2" max="2" width="27.140625" style="17" customWidth="1"/>
    <col min="3" max="3" width="12.140625" style="14"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14" customWidth="1"/>
    <col min="11" max="11" width="22.5703125" style="14" customWidth="1"/>
    <col min="12" max="12" width="13" style="14" customWidth="1"/>
    <col min="13" max="13" width="13.5703125" style="14" customWidth="1"/>
    <col min="14" max="16384" width="9.140625" style="14"/>
  </cols>
  <sheetData>
    <row r="2" spans="1:12" x14ac:dyDescent="0.25">
      <c r="A2" s="449" t="s">
        <v>199</v>
      </c>
      <c r="B2" s="450"/>
      <c r="C2" s="450"/>
      <c r="D2" s="450"/>
      <c r="E2" s="450"/>
      <c r="F2" s="450"/>
      <c r="G2" s="450"/>
      <c r="H2" s="450"/>
      <c r="I2" s="450"/>
      <c r="J2" s="450"/>
      <c r="K2" s="450"/>
      <c r="L2" s="450"/>
    </row>
    <row r="3" spans="1:12" x14ac:dyDescent="0.25">
      <c r="A3" s="450"/>
      <c r="B3" s="450"/>
      <c r="C3" s="450"/>
      <c r="D3" s="450"/>
      <c r="E3" s="450"/>
      <c r="F3" s="450"/>
      <c r="G3" s="450"/>
      <c r="H3" s="450"/>
      <c r="I3" s="450"/>
      <c r="J3" s="450"/>
      <c r="K3" s="450"/>
      <c r="L3" s="450"/>
    </row>
    <row r="4" spans="1:12" x14ac:dyDescent="0.25">
      <c r="A4" s="450"/>
      <c r="B4" s="450"/>
      <c r="C4" s="450"/>
      <c r="D4" s="450"/>
      <c r="E4" s="450"/>
      <c r="F4" s="450"/>
      <c r="G4" s="450"/>
      <c r="H4" s="450"/>
      <c r="I4" s="450"/>
      <c r="J4" s="450"/>
      <c r="K4" s="450"/>
      <c r="L4" s="450"/>
    </row>
    <row r="5" spans="1:12" x14ac:dyDescent="0.25">
      <c r="A5" s="9"/>
      <c r="B5" s="10"/>
      <c r="C5" s="10"/>
      <c r="D5" s="1"/>
      <c r="E5" s="1"/>
      <c r="F5" s="1"/>
      <c r="G5" s="1"/>
      <c r="H5" s="1"/>
      <c r="I5" s="1"/>
      <c r="J5" s="10"/>
      <c r="K5" s="10"/>
      <c r="L5" s="10"/>
    </row>
    <row r="6" spans="1:12" x14ac:dyDescent="0.25">
      <c r="A6" s="506" t="s">
        <v>134</v>
      </c>
      <c r="B6" s="228" t="s">
        <v>72</v>
      </c>
      <c r="C6" s="228" t="s">
        <v>4</v>
      </c>
      <c r="D6" s="591" t="s">
        <v>5</v>
      </c>
      <c r="E6" s="591" t="s">
        <v>6</v>
      </c>
      <c r="F6" s="591"/>
      <c r="G6" s="591"/>
      <c r="H6" s="591"/>
      <c r="I6" s="591"/>
      <c r="J6" s="228" t="s">
        <v>108</v>
      </c>
      <c r="K6" s="228" t="s">
        <v>73</v>
      </c>
      <c r="L6" s="228"/>
    </row>
    <row r="7" spans="1:12" ht="105" x14ac:dyDescent="0.25">
      <c r="A7" s="506"/>
      <c r="B7" s="228"/>
      <c r="C7" s="228"/>
      <c r="D7" s="591"/>
      <c r="E7" s="48" t="s">
        <v>7</v>
      </c>
      <c r="F7" s="48" t="s">
        <v>8</v>
      </c>
      <c r="G7" s="48" t="s">
        <v>9</v>
      </c>
      <c r="H7" s="48" t="s">
        <v>10</v>
      </c>
      <c r="I7" s="48" t="s">
        <v>11</v>
      </c>
      <c r="J7" s="228"/>
      <c r="K7" s="47" t="s">
        <v>74</v>
      </c>
      <c r="L7" s="47" t="s">
        <v>75</v>
      </c>
    </row>
    <row r="8" spans="1:12" s="15" customFormat="1" x14ac:dyDescent="0.25">
      <c r="A8" s="2">
        <v>1</v>
      </c>
      <c r="B8" s="2">
        <v>2</v>
      </c>
      <c r="C8" s="2">
        <v>3</v>
      </c>
      <c r="D8" s="48">
        <v>4</v>
      </c>
      <c r="E8" s="48">
        <v>5</v>
      </c>
      <c r="F8" s="48">
        <v>6</v>
      </c>
      <c r="G8" s="48">
        <v>7</v>
      </c>
      <c r="H8" s="48">
        <v>8</v>
      </c>
      <c r="I8" s="48">
        <v>9</v>
      </c>
      <c r="J8" s="2">
        <v>10</v>
      </c>
      <c r="K8" s="2">
        <v>11</v>
      </c>
      <c r="L8" s="2">
        <v>12</v>
      </c>
    </row>
    <row r="9" spans="1:12" x14ac:dyDescent="0.25">
      <c r="A9" s="228" t="s">
        <v>1</v>
      </c>
      <c r="B9" s="228"/>
      <c r="C9" s="228"/>
      <c r="D9" s="228"/>
      <c r="E9" s="228"/>
      <c r="F9" s="228"/>
      <c r="G9" s="228"/>
      <c r="H9" s="228"/>
      <c r="I9" s="228"/>
      <c r="J9" s="228"/>
      <c r="K9" s="228"/>
      <c r="L9" s="228"/>
    </row>
    <row r="10" spans="1:12" x14ac:dyDescent="0.25">
      <c r="A10" s="506" t="s">
        <v>27</v>
      </c>
      <c r="B10" s="506"/>
      <c r="C10" s="506"/>
      <c r="D10" s="506"/>
      <c r="E10" s="506"/>
      <c r="F10" s="506"/>
      <c r="G10" s="506"/>
      <c r="H10" s="506"/>
      <c r="I10" s="506"/>
      <c r="J10" s="506"/>
      <c r="K10" s="506"/>
      <c r="L10" s="506"/>
    </row>
    <row r="11" spans="1:12" ht="28.5" x14ac:dyDescent="0.25">
      <c r="A11" s="506" t="s">
        <v>318</v>
      </c>
      <c r="B11" s="228" t="s">
        <v>87</v>
      </c>
      <c r="C11" s="49" t="s">
        <v>307</v>
      </c>
      <c r="D11" s="29">
        <f>SUM(D12:D18)</f>
        <v>17567.2</v>
      </c>
      <c r="E11" s="29">
        <f t="shared" ref="E11:I11" si="0">SUM(E12:E18)</f>
        <v>651.5</v>
      </c>
      <c r="F11" s="29">
        <f t="shared" si="0"/>
        <v>133.4</v>
      </c>
      <c r="G11" s="29">
        <f>SUM(G12:G18)</f>
        <v>16756</v>
      </c>
      <c r="H11" s="29">
        <f t="shared" si="0"/>
        <v>26.3</v>
      </c>
      <c r="I11" s="29">
        <f t="shared" si="0"/>
        <v>0</v>
      </c>
      <c r="J11" s="228" t="s">
        <v>204</v>
      </c>
      <c r="K11" s="228" t="s">
        <v>573</v>
      </c>
      <c r="L11" s="29">
        <f>L12+L13+L14+L15+L16+L17+L18</f>
        <v>94000</v>
      </c>
    </row>
    <row r="12" spans="1:12" x14ac:dyDescent="0.25">
      <c r="A12" s="506"/>
      <c r="B12" s="228"/>
      <c r="C12" s="47" t="s">
        <v>66</v>
      </c>
      <c r="D12" s="48">
        <f t="shared" ref="D12:I18" si="1">D20+D28+D36</f>
        <v>3257.2</v>
      </c>
      <c r="E12" s="48">
        <f t="shared" si="1"/>
        <v>651.5</v>
      </c>
      <c r="F12" s="48">
        <f t="shared" si="1"/>
        <v>133.4</v>
      </c>
      <c r="G12" s="48">
        <f t="shared" si="1"/>
        <v>2446</v>
      </c>
      <c r="H12" s="48">
        <f t="shared" si="1"/>
        <v>26.3</v>
      </c>
      <c r="I12" s="48">
        <f t="shared" si="1"/>
        <v>0</v>
      </c>
      <c r="J12" s="228"/>
      <c r="K12" s="228"/>
      <c r="L12" s="47">
        <v>13500</v>
      </c>
    </row>
    <row r="13" spans="1:12" x14ac:dyDescent="0.25">
      <c r="A13" s="506"/>
      <c r="B13" s="228"/>
      <c r="C13" s="47" t="s">
        <v>70</v>
      </c>
      <c r="D13" s="48">
        <f t="shared" si="1"/>
        <v>2385</v>
      </c>
      <c r="E13" s="48">
        <f t="shared" si="1"/>
        <v>0</v>
      </c>
      <c r="F13" s="48">
        <f t="shared" si="1"/>
        <v>0</v>
      </c>
      <c r="G13" s="48">
        <f t="shared" si="1"/>
        <v>2385</v>
      </c>
      <c r="H13" s="48">
        <f t="shared" si="1"/>
        <v>0</v>
      </c>
      <c r="I13" s="48">
        <f t="shared" si="1"/>
        <v>0</v>
      </c>
      <c r="J13" s="228"/>
      <c r="K13" s="228"/>
      <c r="L13" s="6">
        <v>13500</v>
      </c>
    </row>
    <row r="14" spans="1:12" x14ac:dyDescent="0.25">
      <c r="A14" s="506"/>
      <c r="B14" s="228"/>
      <c r="C14" s="47" t="s">
        <v>297</v>
      </c>
      <c r="D14" s="48">
        <f t="shared" si="1"/>
        <v>2385</v>
      </c>
      <c r="E14" s="48">
        <f t="shared" si="1"/>
        <v>0</v>
      </c>
      <c r="F14" s="48">
        <f t="shared" si="1"/>
        <v>0</v>
      </c>
      <c r="G14" s="48">
        <f t="shared" si="1"/>
        <v>2385</v>
      </c>
      <c r="H14" s="48">
        <f t="shared" si="1"/>
        <v>0</v>
      </c>
      <c r="I14" s="48">
        <f t="shared" si="1"/>
        <v>0</v>
      </c>
      <c r="J14" s="228"/>
      <c r="K14" s="228"/>
      <c r="L14" s="6">
        <v>13500</v>
      </c>
    </row>
    <row r="15" spans="1:12" x14ac:dyDescent="0.25">
      <c r="A15" s="506"/>
      <c r="B15" s="228"/>
      <c r="C15" s="47" t="s">
        <v>298</v>
      </c>
      <c r="D15" s="48">
        <f t="shared" si="1"/>
        <v>2385</v>
      </c>
      <c r="E15" s="48">
        <f t="shared" si="1"/>
        <v>0</v>
      </c>
      <c r="F15" s="48">
        <f t="shared" si="1"/>
        <v>0</v>
      </c>
      <c r="G15" s="48">
        <f t="shared" si="1"/>
        <v>2385</v>
      </c>
      <c r="H15" s="48">
        <f t="shared" si="1"/>
        <v>0</v>
      </c>
      <c r="I15" s="48">
        <f t="shared" si="1"/>
        <v>0</v>
      </c>
      <c r="J15" s="228"/>
      <c r="K15" s="228"/>
      <c r="L15" s="6">
        <v>13000</v>
      </c>
    </row>
    <row r="16" spans="1:12" x14ac:dyDescent="0.25">
      <c r="A16" s="506"/>
      <c r="B16" s="228"/>
      <c r="C16" s="47" t="s">
        <v>308</v>
      </c>
      <c r="D16" s="48">
        <f t="shared" si="1"/>
        <v>2385</v>
      </c>
      <c r="E16" s="48">
        <f t="shared" si="1"/>
        <v>0</v>
      </c>
      <c r="F16" s="48">
        <f t="shared" si="1"/>
        <v>0</v>
      </c>
      <c r="G16" s="48">
        <f t="shared" si="1"/>
        <v>2385</v>
      </c>
      <c r="H16" s="48">
        <f t="shared" si="1"/>
        <v>0</v>
      </c>
      <c r="I16" s="48">
        <f t="shared" si="1"/>
        <v>0</v>
      </c>
      <c r="J16" s="228"/>
      <c r="K16" s="228"/>
      <c r="L16" s="6">
        <v>13500</v>
      </c>
    </row>
    <row r="17" spans="1:12" ht="30" x14ac:dyDescent="0.25">
      <c r="A17" s="506"/>
      <c r="B17" s="228"/>
      <c r="C17" s="47" t="s">
        <v>309</v>
      </c>
      <c r="D17" s="48">
        <f t="shared" si="1"/>
        <v>2385</v>
      </c>
      <c r="E17" s="48">
        <f t="shared" si="1"/>
        <v>0</v>
      </c>
      <c r="F17" s="48">
        <f t="shared" si="1"/>
        <v>0</v>
      </c>
      <c r="G17" s="48">
        <f t="shared" si="1"/>
        <v>2385</v>
      </c>
      <c r="H17" s="48">
        <f t="shared" si="1"/>
        <v>0</v>
      </c>
      <c r="I17" s="48">
        <f t="shared" si="1"/>
        <v>0</v>
      </c>
      <c r="J17" s="228"/>
      <c r="K17" s="228"/>
      <c r="L17" s="6">
        <v>13500</v>
      </c>
    </row>
    <row r="18" spans="1:12" ht="30" x14ac:dyDescent="0.25">
      <c r="A18" s="506"/>
      <c r="B18" s="228"/>
      <c r="C18" s="47" t="s">
        <v>310</v>
      </c>
      <c r="D18" s="48">
        <f t="shared" si="1"/>
        <v>2385</v>
      </c>
      <c r="E18" s="48">
        <f t="shared" si="1"/>
        <v>0</v>
      </c>
      <c r="F18" s="48">
        <f t="shared" si="1"/>
        <v>0</v>
      </c>
      <c r="G18" s="48">
        <f t="shared" si="1"/>
        <v>2385</v>
      </c>
      <c r="H18" s="48">
        <f t="shared" si="1"/>
        <v>0</v>
      </c>
      <c r="I18" s="48">
        <f t="shared" si="1"/>
        <v>0</v>
      </c>
      <c r="J18" s="228"/>
      <c r="K18" s="228"/>
      <c r="L18" s="6">
        <v>13500</v>
      </c>
    </row>
    <row r="19" spans="1:12" ht="28.5" x14ac:dyDescent="0.25">
      <c r="A19" s="506" t="s">
        <v>28</v>
      </c>
      <c r="B19" s="228" t="s">
        <v>184</v>
      </c>
      <c r="C19" s="49" t="s">
        <v>307</v>
      </c>
      <c r="D19" s="29">
        <v>16695</v>
      </c>
      <c r="E19" s="29">
        <v>0</v>
      </c>
      <c r="F19" s="29">
        <v>0</v>
      </c>
      <c r="G19" s="29">
        <v>16695</v>
      </c>
      <c r="H19" s="29">
        <v>0</v>
      </c>
      <c r="I19" s="29">
        <v>0</v>
      </c>
      <c r="J19" s="228" t="s">
        <v>445</v>
      </c>
      <c r="K19" s="228" t="s">
        <v>86</v>
      </c>
      <c r="L19" s="8">
        <f>L20+L21+L22+L23+L24+L25+L26</f>
        <v>94500</v>
      </c>
    </row>
    <row r="20" spans="1:12" x14ac:dyDescent="0.25">
      <c r="A20" s="506"/>
      <c r="B20" s="228"/>
      <c r="C20" s="47" t="s">
        <v>66</v>
      </c>
      <c r="D20" s="48">
        <v>2385</v>
      </c>
      <c r="E20" s="48">
        <v>0</v>
      </c>
      <c r="F20" s="48">
        <v>0</v>
      </c>
      <c r="G20" s="48">
        <v>2385</v>
      </c>
      <c r="H20" s="48">
        <v>0</v>
      </c>
      <c r="I20" s="48">
        <v>0</v>
      </c>
      <c r="J20" s="228"/>
      <c r="K20" s="228"/>
      <c r="L20" s="6">
        <v>13500</v>
      </c>
    </row>
    <row r="21" spans="1:12" x14ac:dyDescent="0.25">
      <c r="A21" s="506"/>
      <c r="B21" s="228"/>
      <c r="C21" s="47" t="s">
        <v>70</v>
      </c>
      <c r="D21" s="48">
        <v>2385</v>
      </c>
      <c r="E21" s="48">
        <v>0</v>
      </c>
      <c r="F21" s="48">
        <v>0</v>
      </c>
      <c r="G21" s="48">
        <v>2385</v>
      </c>
      <c r="H21" s="48">
        <v>0</v>
      </c>
      <c r="I21" s="48">
        <v>0</v>
      </c>
      <c r="J21" s="228"/>
      <c r="K21" s="228"/>
      <c r="L21" s="6">
        <v>13500</v>
      </c>
    </row>
    <row r="22" spans="1:12" x14ac:dyDescent="0.25">
      <c r="A22" s="506"/>
      <c r="B22" s="228"/>
      <c r="C22" s="47" t="s">
        <v>297</v>
      </c>
      <c r="D22" s="48">
        <v>2385</v>
      </c>
      <c r="E22" s="48">
        <v>0</v>
      </c>
      <c r="F22" s="48">
        <v>0</v>
      </c>
      <c r="G22" s="48">
        <v>2385</v>
      </c>
      <c r="H22" s="48">
        <v>0</v>
      </c>
      <c r="I22" s="48">
        <v>0</v>
      </c>
      <c r="J22" s="228"/>
      <c r="K22" s="228"/>
      <c r="L22" s="6">
        <v>13500</v>
      </c>
    </row>
    <row r="23" spans="1:12" x14ac:dyDescent="0.25">
      <c r="A23" s="506"/>
      <c r="B23" s="228"/>
      <c r="C23" s="47" t="s">
        <v>298</v>
      </c>
      <c r="D23" s="48">
        <v>2385</v>
      </c>
      <c r="E23" s="48">
        <v>0</v>
      </c>
      <c r="F23" s="48">
        <v>0</v>
      </c>
      <c r="G23" s="48">
        <v>2385</v>
      </c>
      <c r="H23" s="48">
        <v>0</v>
      </c>
      <c r="I23" s="48">
        <v>0</v>
      </c>
      <c r="J23" s="228"/>
      <c r="K23" s="228"/>
      <c r="L23" s="6">
        <v>13500</v>
      </c>
    </row>
    <row r="24" spans="1:12" x14ac:dyDescent="0.25">
      <c r="A24" s="506"/>
      <c r="B24" s="228"/>
      <c r="C24" s="47" t="s">
        <v>308</v>
      </c>
      <c r="D24" s="48">
        <v>2385</v>
      </c>
      <c r="E24" s="48">
        <v>0</v>
      </c>
      <c r="F24" s="48">
        <v>0</v>
      </c>
      <c r="G24" s="48">
        <v>2385</v>
      </c>
      <c r="H24" s="48">
        <v>0</v>
      </c>
      <c r="I24" s="48">
        <v>0</v>
      </c>
      <c r="J24" s="228"/>
      <c r="K24" s="228"/>
      <c r="L24" s="6">
        <v>13500</v>
      </c>
    </row>
    <row r="25" spans="1:12" ht="30" x14ac:dyDescent="0.25">
      <c r="A25" s="506"/>
      <c r="B25" s="228"/>
      <c r="C25" s="47" t="s">
        <v>309</v>
      </c>
      <c r="D25" s="48">
        <v>2385</v>
      </c>
      <c r="E25" s="48">
        <v>0</v>
      </c>
      <c r="F25" s="48">
        <v>0</v>
      </c>
      <c r="G25" s="48">
        <v>2385</v>
      </c>
      <c r="H25" s="48">
        <v>0</v>
      </c>
      <c r="I25" s="48">
        <v>0</v>
      </c>
      <c r="J25" s="228"/>
      <c r="K25" s="228"/>
      <c r="L25" s="6">
        <v>13500</v>
      </c>
    </row>
    <row r="26" spans="1:12" ht="30" x14ac:dyDescent="0.25">
      <c r="A26" s="506"/>
      <c r="B26" s="228"/>
      <c r="C26" s="47" t="s">
        <v>310</v>
      </c>
      <c r="D26" s="48">
        <v>2385</v>
      </c>
      <c r="E26" s="48">
        <v>0</v>
      </c>
      <c r="F26" s="48">
        <v>0</v>
      </c>
      <c r="G26" s="48">
        <v>2385</v>
      </c>
      <c r="H26" s="48">
        <v>0</v>
      </c>
      <c r="I26" s="48">
        <v>0</v>
      </c>
      <c r="J26" s="228"/>
      <c r="K26" s="228"/>
      <c r="L26" s="6">
        <v>13500</v>
      </c>
    </row>
    <row r="27" spans="1:12" ht="28.5" x14ac:dyDescent="0.25">
      <c r="A27" s="506" t="s">
        <v>662</v>
      </c>
      <c r="B27" s="228" t="s">
        <v>89</v>
      </c>
      <c r="C27" s="49" t="s">
        <v>307</v>
      </c>
      <c r="D27" s="29">
        <f>SUM(D28:D34)</f>
        <v>0</v>
      </c>
      <c r="E27" s="29">
        <f t="shared" ref="E27:F27" si="2">E28+E29+E30+E31+E32+E33+E34</f>
        <v>0</v>
      </c>
      <c r="F27" s="29">
        <f t="shared" si="2"/>
        <v>0</v>
      </c>
      <c r="G27" s="29">
        <f t="shared" ref="G27" si="3">SUM(G28:G34)</f>
        <v>0</v>
      </c>
      <c r="H27" s="29">
        <f t="shared" ref="H27:I27" si="4">H28+H29+H30+H31+H32+H33+H34</f>
        <v>0</v>
      </c>
      <c r="I27" s="29">
        <f t="shared" si="4"/>
        <v>0</v>
      </c>
      <c r="J27" s="228" t="s">
        <v>599</v>
      </c>
      <c r="K27" s="228" t="s">
        <v>90</v>
      </c>
      <c r="L27" s="49"/>
    </row>
    <row r="28" spans="1:12" x14ac:dyDescent="0.25">
      <c r="A28" s="506"/>
      <c r="B28" s="228"/>
      <c r="C28" s="47" t="s">
        <v>66</v>
      </c>
      <c r="D28" s="48">
        <f t="shared" ref="D28" si="5">SUM(E28:I28)</f>
        <v>0</v>
      </c>
      <c r="E28" s="48">
        <v>0</v>
      </c>
      <c r="F28" s="48">
        <v>0</v>
      </c>
      <c r="G28" s="48">
        <v>0</v>
      </c>
      <c r="H28" s="48">
        <v>0</v>
      </c>
      <c r="I28" s="48">
        <v>0</v>
      </c>
      <c r="J28" s="228"/>
      <c r="K28" s="228"/>
      <c r="L28" s="47" t="s">
        <v>2</v>
      </c>
    </row>
    <row r="29" spans="1:12" x14ac:dyDescent="0.25">
      <c r="A29" s="506"/>
      <c r="B29" s="228"/>
      <c r="C29" s="47" t="s">
        <v>70</v>
      </c>
      <c r="D29" s="48">
        <f t="shared" ref="D29:D31" si="6">SUM(E29:I29)</f>
        <v>0</v>
      </c>
      <c r="E29" s="48">
        <v>0</v>
      </c>
      <c r="F29" s="48">
        <v>0</v>
      </c>
      <c r="G29" s="48">
        <v>0</v>
      </c>
      <c r="H29" s="48">
        <v>0</v>
      </c>
      <c r="I29" s="48">
        <v>0</v>
      </c>
      <c r="J29" s="228"/>
      <c r="K29" s="228"/>
      <c r="L29" s="47" t="s">
        <v>2</v>
      </c>
    </row>
    <row r="30" spans="1:12" x14ac:dyDescent="0.25">
      <c r="A30" s="506"/>
      <c r="B30" s="228"/>
      <c r="C30" s="47" t="s">
        <v>297</v>
      </c>
      <c r="D30" s="48">
        <f t="shared" si="6"/>
        <v>0</v>
      </c>
      <c r="E30" s="48">
        <v>0</v>
      </c>
      <c r="F30" s="48">
        <v>0</v>
      </c>
      <c r="G30" s="48">
        <v>0</v>
      </c>
      <c r="H30" s="48">
        <v>0</v>
      </c>
      <c r="I30" s="48">
        <v>0</v>
      </c>
      <c r="J30" s="228"/>
      <c r="K30" s="228"/>
      <c r="L30" s="47" t="s">
        <v>2</v>
      </c>
    </row>
    <row r="31" spans="1:12" x14ac:dyDescent="0.25">
      <c r="A31" s="506"/>
      <c r="B31" s="228"/>
      <c r="C31" s="47" t="s">
        <v>298</v>
      </c>
      <c r="D31" s="48">
        <f t="shared" si="6"/>
        <v>0</v>
      </c>
      <c r="E31" s="48">
        <v>0</v>
      </c>
      <c r="F31" s="48">
        <v>0</v>
      </c>
      <c r="G31" s="48">
        <v>0</v>
      </c>
      <c r="H31" s="48">
        <v>0</v>
      </c>
      <c r="I31" s="48">
        <v>0</v>
      </c>
      <c r="J31" s="228"/>
      <c r="K31" s="228"/>
      <c r="L31" s="47" t="s">
        <v>2</v>
      </c>
    </row>
    <row r="32" spans="1:12" x14ac:dyDescent="0.25">
      <c r="A32" s="506"/>
      <c r="B32" s="228"/>
      <c r="C32" s="47" t="s">
        <v>308</v>
      </c>
      <c r="D32" s="48">
        <f>SUM(E32:I32)</f>
        <v>0</v>
      </c>
      <c r="E32" s="48">
        <v>0</v>
      </c>
      <c r="F32" s="48">
        <v>0</v>
      </c>
      <c r="G32" s="48">
        <v>0</v>
      </c>
      <c r="H32" s="48">
        <v>0</v>
      </c>
      <c r="I32" s="48">
        <v>0</v>
      </c>
      <c r="J32" s="228"/>
      <c r="K32" s="228"/>
      <c r="L32" s="47" t="s">
        <v>2</v>
      </c>
    </row>
    <row r="33" spans="1:16" ht="30" x14ac:dyDescent="0.25">
      <c r="A33" s="506"/>
      <c r="B33" s="228"/>
      <c r="C33" s="47" t="s">
        <v>309</v>
      </c>
      <c r="D33" s="48">
        <f t="shared" ref="D33:D34" si="7">SUM(E33:I33)</f>
        <v>0</v>
      </c>
      <c r="E33" s="48">
        <v>0</v>
      </c>
      <c r="F33" s="48">
        <v>0</v>
      </c>
      <c r="G33" s="48">
        <v>0</v>
      </c>
      <c r="H33" s="48">
        <v>0</v>
      </c>
      <c r="I33" s="48">
        <v>0</v>
      </c>
      <c r="J33" s="228"/>
      <c r="K33" s="228"/>
      <c r="L33" s="47" t="s">
        <v>2</v>
      </c>
      <c r="P33" s="3"/>
    </row>
    <row r="34" spans="1:16" ht="93" customHeight="1" x14ac:dyDescent="0.25">
      <c r="A34" s="506"/>
      <c r="B34" s="228"/>
      <c r="C34" s="47" t="s">
        <v>310</v>
      </c>
      <c r="D34" s="48">
        <f t="shared" si="7"/>
        <v>0</v>
      </c>
      <c r="E34" s="48">
        <v>0</v>
      </c>
      <c r="F34" s="48">
        <v>0</v>
      </c>
      <c r="G34" s="48">
        <v>0</v>
      </c>
      <c r="H34" s="48">
        <v>0</v>
      </c>
      <c r="I34" s="48">
        <v>0</v>
      </c>
      <c r="J34" s="228"/>
      <c r="K34" s="228"/>
      <c r="L34" s="47" t="s">
        <v>2</v>
      </c>
    </row>
    <row r="35" spans="1:16" ht="28.5" x14ac:dyDescent="0.25">
      <c r="A35" s="506" t="s">
        <v>663</v>
      </c>
      <c r="B35" s="228" t="s">
        <v>91</v>
      </c>
      <c r="C35" s="49" t="s">
        <v>307</v>
      </c>
      <c r="D35" s="29">
        <f>SUM(D36:D42)</f>
        <v>872.19999999999993</v>
      </c>
      <c r="E35" s="29">
        <f t="shared" ref="E35:G35" si="8">SUM(E36:E42)</f>
        <v>651.5</v>
      </c>
      <c r="F35" s="29">
        <f t="shared" si="8"/>
        <v>133.4</v>
      </c>
      <c r="G35" s="29">
        <f t="shared" si="8"/>
        <v>61</v>
      </c>
      <c r="H35" s="29">
        <f t="shared" ref="H35:I35" si="9">H36+H37+H38+H39+H40+H41+H42</f>
        <v>26.3</v>
      </c>
      <c r="I35" s="29">
        <f t="shared" si="9"/>
        <v>0</v>
      </c>
      <c r="J35" s="228" t="s">
        <v>598</v>
      </c>
      <c r="K35" s="228" t="s">
        <v>88</v>
      </c>
      <c r="L35" s="49">
        <f>L36</f>
        <v>3</v>
      </c>
    </row>
    <row r="36" spans="1:16" x14ac:dyDescent="0.25">
      <c r="A36" s="506"/>
      <c r="B36" s="228"/>
      <c r="C36" s="47" t="s">
        <v>66</v>
      </c>
      <c r="D36" s="48">
        <f t="shared" ref="D36:D38" si="10">SUM(E36:I36)</f>
        <v>872.19999999999993</v>
      </c>
      <c r="E36" s="48">
        <v>651.5</v>
      </c>
      <c r="F36" s="48">
        <v>133.4</v>
      </c>
      <c r="G36" s="48">
        <v>61</v>
      </c>
      <c r="H36" s="48">
        <v>26.3</v>
      </c>
      <c r="I36" s="48">
        <v>0</v>
      </c>
      <c r="J36" s="228"/>
      <c r="K36" s="228"/>
      <c r="L36" s="47">
        <v>3</v>
      </c>
    </row>
    <row r="37" spans="1:16" x14ac:dyDescent="0.25">
      <c r="A37" s="506"/>
      <c r="B37" s="228"/>
      <c r="C37" s="47" t="s">
        <v>70</v>
      </c>
      <c r="D37" s="48">
        <f t="shared" si="10"/>
        <v>0</v>
      </c>
      <c r="E37" s="48">
        <v>0</v>
      </c>
      <c r="F37" s="48">
        <v>0</v>
      </c>
      <c r="G37" s="48">
        <v>0</v>
      </c>
      <c r="H37" s="48">
        <v>0</v>
      </c>
      <c r="I37" s="48">
        <v>0</v>
      </c>
      <c r="J37" s="228"/>
      <c r="K37" s="228"/>
      <c r="L37" s="47" t="s">
        <v>2</v>
      </c>
    </row>
    <row r="38" spans="1:16" x14ac:dyDescent="0.25">
      <c r="A38" s="506"/>
      <c r="B38" s="228"/>
      <c r="C38" s="47" t="s">
        <v>297</v>
      </c>
      <c r="D38" s="48">
        <f t="shared" si="10"/>
        <v>0</v>
      </c>
      <c r="E38" s="48">
        <v>0</v>
      </c>
      <c r="F38" s="48">
        <v>0</v>
      </c>
      <c r="G38" s="48">
        <v>0</v>
      </c>
      <c r="H38" s="48">
        <v>0</v>
      </c>
      <c r="I38" s="48">
        <v>0</v>
      </c>
      <c r="J38" s="228"/>
      <c r="K38" s="228"/>
      <c r="L38" s="47" t="s">
        <v>2</v>
      </c>
    </row>
    <row r="39" spans="1:16" x14ac:dyDescent="0.25">
      <c r="A39" s="506"/>
      <c r="B39" s="228"/>
      <c r="C39" s="47" t="s">
        <v>298</v>
      </c>
      <c r="D39" s="48">
        <f>SUM(E39:I39)</f>
        <v>0</v>
      </c>
      <c r="E39" s="48">
        <v>0</v>
      </c>
      <c r="F39" s="48">
        <v>0</v>
      </c>
      <c r="G39" s="48">
        <v>0</v>
      </c>
      <c r="H39" s="48">
        <v>0</v>
      </c>
      <c r="I39" s="48">
        <v>0</v>
      </c>
      <c r="J39" s="228"/>
      <c r="K39" s="228"/>
      <c r="L39" s="47" t="s">
        <v>2</v>
      </c>
    </row>
    <row r="40" spans="1:16" x14ac:dyDescent="0.25">
      <c r="A40" s="506"/>
      <c r="B40" s="228"/>
      <c r="C40" s="47" t="s">
        <v>308</v>
      </c>
      <c r="D40" s="48">
        <f>SUM(E40:I40)</f>
        <v>0</v>
      </c>
      <c r="E40" s="48">
        <v>0</v>
      </c>
      <c r="F40" s="48">
        <v>0</v>
      </c>
      <c r="G40" s="48">
        <v>0</v>
      </c>
      <c r="H40" s="48">
        <v>0</v>
      </c>
      <c r="I40" s="48">
        <v>0</v>
      </c>
      <c r="J40" s="228"/>
      <c r="K40" s="228"/>
      <c r="L40" s="47" t="s">
        <v>2</v>
      </c>
    </row>
    <row r="41" spans="1:16" ht="30" x14ac:dyDescent="0.25">
      <c r="A41" s="506"/>
      <c r="B41" s="228"/>
      <c r="C41" s="47" t="s">
        <v>309</v>
      </c>
      <c r="D41" s="48">
        <f t="shared" ref="D41:D42" si="11">SUM(E41:I41)</f>
        <v>0</v>
      </c>
      <c r="E41" s="48">
        <v>0</v>
      </c>
      <c r="F41" s="48">
        <v>0</v>
      </c>
      <c r="G41" s="48">
        <v>0</v>
      </c>
      <c r="H41" s="48">
        <v>0</v>
      </c>
      <c r="I41" s="48">
        <v>0</v>
      </c>
      <c r="J41" s="228"/>
      <c r="K41" s="228"/>
      <c r="L41" s="47" t="s">
        <v>2</v>
      </c>
    </row>
    <row r="42" spans="1:16" ht="95.25" customHeight="1" x14ac:dyDescent="0.25">
      <c r="A42" s="506"/>
      <c r="B42" s="228"/>
      <c r="C42" s="47" t="s">
        <v>310</v>
      </c>
      <c r="D42" s="48">
        <f t="shared" si="11"/>
        <v>0</v>
      </c>
      <c r="E42" s="48">
        <v>0</v>
      </c>
      <c r="F42" s="48">
        <v>0</v>
      </c>
      <c r="G42" s="48">
        <v>0</v>
      </c>
      <c r="H42" s="48">
        <v>0</v>
      </c>
      <c r="I42" s="48">
        <v>0</v>
      </c>
      <c r="J42" s="228"/>
      <c r="K42" s="228"/>
      <c r="L42" s="47" t="s">
        <v>2</v>
      </c>
    </row>
    <row r="43" spans="1:16" x14ac:dyDescent="0.25">
      <c r="A43" s="14"/>
      <c r="B43" s="14"/>
      <c r="D43" s="14"/>
      <c r="E43" s="14"/>
      <c r="F43" s="14"/>
      <c r="G43" s="14"/>
      <c r="H43" s="14"/>
      <c r="I43" s="14"/>
    </row>
    <row r="44" spans="1:16" x14ac:dyDescent="0.25">
      <c r="A44" s="14"/>
      <c r="B44" s="14"/>
      <c r="D44" s="14"/>
      <c r="E44" s="14"/>
      <c r="F44" s="14"/>
      <c r="G44" s="14"/>
      <c r="H44" s="14"/>
      <c r="I44" s="14"/>
    </row>
    <row r="45" spans="1:16" x14ac:dyDescent="0.25">
      <c r="A45" s="14"/>
      <c r="B45" s="14"/>
      <c r="D45" s="14"/>
      <c r="E45" s="14"/>
      <c r="F45" s="14"/>
      <c r="G45" s="14"/>
      <c r="H45" s="14"/>
      <c r="I45" s="14"/>
    </row>
    <row r="46" spans="1:16" x14ac:dyDescent="0.25">
      <c r="A46" s="14"/>
      <c r="B46" s="14"/>
      <c r="D46" s="14"/>
      <c r="E46" s="14"/>
      <c r="F46" s="14"/>
      <c r="G46" s="14"/>
      <c r="H46" s="14"/>
      <c r="I46" s="14"/>
    </row>
    <row r="47" spans="1:16" x14ac:dyDescent="0.25">
      <c r="A47" s="14"/>
      <c r="B47" s="14"/>
      <c r="D47" s="14"/>
      <c r="E47" s="14"/>
      <c r="F47" s="14"/>
      <c r="G47" s="14"/>
      <c r="H47" s="14"/>
      <c r="I47" s="14"/>
    </row>
    <row r="48" spans="1:16" x14ac:dyDescent="0.25">
      <c r="A48" s="14"/>
      <c r="B48" s="14"/>
      <c r="D48" s="14"/>
      <c r="E48" s="14"/>
      <c r="F48" s="14"/>
      <c r="G48" s="14"/>
      <c r="H48" s="14"/>
      <c r="I48" s="14"/>
    </row>
    <row r="49" spans="1:12" x14ac:dyDescent="0.25">
      <c r="A49" s="14"/>
      <c r="B49" s="14"/>
      <c r="D49" s="14"/>
      <c r="E49" s="14"/>
      <c r="F49" s="14"/>
      <c r="G49" s="14"/>
      <c r="H49" s="14"/>
      <c r="I49" s="14"/>
    </row>
    <row r="50" spans="1:12" x14ac:dyDescent="0.25">
      <c r="A50" s="9"/>
      <c r="B50" s="10"/>
      <c r="C50" s="10"/>
      <c r="D50" s="1"/>
      <c r="E50" s="1"/>
      <c r="F50" s="1"/>
      <c r="G50" s="1"/>
      <c r="H50" s="1"/>
      <c r="I50" s="1"/>
      <c r="J50" s="10"/>
      <c r="K50" s="10"/>
      <c r="L50" s="10"/>
    </row>
    <row r="51" spans="1:12" x14ac:dyDescent="0.25">
      <c r="A51" s="9"/>
      <c r="B51" s="50"/>
      <c r="C51" s="10"/>
      <c r="D51" s="1"/>
      <c r="E51" s="1"/>
      <c r="F51" s="1"/>
      <c r="G51" s="1"/>
      <c r="H51" s="1"/>
      <c r="I51" s="1"/>
      <c r="J51" s="10"/>
      <c r="K51" s="10"/>
      <c r="L51" s="10"/>
    </row>
    <row r="52" spans="1:12" x14ac:dyDescent="0.25">
      <c r="A52" s="9"/>
      <c r="B52" s="50"/>
      <c r="C52" s="10"/>
      <c r="D52" s="1"/>
      <c r="E52" s="1"/>
      <c r="F52" s="1"/>
      <c r="G52" s="1"/>
      <c r="H52" s="1"/>
      <c r="I52" s="1"/>
      <c r="J52" s="10"/>
      <c r="K52" s="10"/>
      <c r="L52" s="10"/>
    </row>
  </sheetData>
  <mergeCells count="26">
    <mergeCell ref="A35:A42"/>
    <mergeCell ref="B35:B42"/>
    <mergeCell ref="J35:J42"/>
    <mergeCell ref="K35:K42"/>
    <mergeCell ref="A27:A34"/>
    <mergeCell ref="B27:B34"/>
    <mergeCell ref="J27:J34"/>
    <mergeCell ref="K27:K34"/>
    <mergeCell ref="A19:A26"/>
    <mergeCell ref="B19:B26"/>
    <mergeCell ref="J19:J26"/>
    <mergeCell ref="K19:K26"/>
    <mergeCell ref="A10:L10"/>
    <mergeCell ref="A11:A18"/>
    <mergeCell ref="B11:B18"/>
    <mergeCell ref="J11:J18"/>
    <mergeCell ref="K11:K18"/>
    <mergeCell ref="A9:L9"/>
    <mergeCell ref="A2:L4"/>
    <mergeCell ref="A6:A7"/>
    <mergeCell ref="B6:B7"/>
    <mergeCell ref="C6:C7"/>
    <mergeCell ref="D6:D7"/>
    <mergeCell ref="E6:I6"/>
    <mergeCell ref="J6:J7"/>
    <mergeCell ref="K6:L6"/>
  </mergeCells>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14</vt:i4>
      </vt:variant>
    </vt:vector>
  </HeadingPairs>
  <TitlesOfParts>
    <vt:vector size="33"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перечень основных мероприятий 2</vt:lpstr>
      <vt:lpstr>пп 2</vt:lpstr>
      <vt:lpstr>характеристики 2</vt:lpstr>
      <vt:lpstr>паспорт пп3</vt:lpstr>
      <vt:lpstr>перечень основы показателей 3</vt:lpstr>
      <vt:lpstr>характеристика 3</vt:lpstr>
      <vt:lpstr>пп 3</vt:lpstr>
      <vt:lpstr>Лист1</vt:lpstr>
      <vt:lpstr>'пп 2'!OLE_LINK1</vt:lpstr>
      <vt:lpstr>грбс!Заголовки_для_печати</vt:lpstr>
      <vt:lpstr>'пп 1'!Заголовки_для_печати</vt:lpstr>
      <vt:lpstr>'пп 2'!Заголовки_для_печати</vt:lpstr>
      <vt:lpstr>'пп 3'!Заголовки_для_печати</vt:lpstr>
      <vt:lpstr>грбс!Область_печати</vt:lpstr>
      <vt:lpstr>'мп итого'!Область_печати</vt:lpstr>
      <vt:lpstr>паспорт!Область_печати</vt:lpstr>
      <vt:lpstr>'паспорт пп3'!Область_печати</vt:lpstr>
      <vt:lpstr>'перечень показателей'!Область_печати</vt:lpstr>
      <vt:lpstr>'пп 1'!Область_печати</vt:lpstr>
      <vt:lpstr>'пп 2'!Область_печати</vt:lpstr>
      <vt:lpstr>'пп 3'!Область_печати</vt:lpstr>
      <vt:lpstr>'характеристика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2022-03-28T05:04:06Z</dcterms:modified>
</cp:coreProperties>
</file>