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60" windowWidth="24915" windowHeight="9495"/>
  </bookViews>
  <sheets>
    <sheet name="исполнение 2019" sheetId="1" r:id="rId1"/>
    <sheet name="расчет остатков обл" sheetId="3" r:id="rId2"/>
    <sheet name="Общие затраты" sheetId="4" r:id="rId3"/>
  </sheets>
  <calcPr calcId="145621"/>
</workbook>
</file>

<file path=xl/calcChain.xml><?xml version="1.0" encoding="utf-8"?>
<calcChain xmlns="http://schemas.openxmlformats.org/spreadsheetml/2006/main">
  <c r="C7" i="1" l="1"/>
  <c r="C8" i="1" s="1"/>
  <c r="D8" i="1"/>
  <c r="E8" i="1"/>
  <c r="F8" i="1"/>
  <c r="G8" i="1"/>
  <c r="H8" i="1"/>
  <c r="I8" i="1"/>
  <c r="J8" i="1"/>
  <c r="K8" i="1"/>
  <c r="L8" i="1"/>
  <c r="B8" i="1"/>
  <c r="H6" i="1" l="1"/>
  <c r="G6" i="1"/>
  <c r="C6" i="1"/>
  <c r="H7" i="1"/>
  <c r="D7" i="1" l="1"/>
  <c r="D6" i="1"/>
  <c r="K4" i="1" l="1"/>
  <c r="K5" i="1"/>
  <c r="K7" i="1"/>
  <c r="K3" i="1"/>
  <c r="E4" i="1"/>
  <c r="E5" i="1"/>
  <c r="E7" i="1"/>
  <c r="E3" i="1"/>
  <c r="E6" i="1"/>
  <c r="K6" i="1" l="1"/>
  <c r="E6" i="4"/>
  <c r="F28" i="4" l="1"/>
  <c r="F23" i="4" l="1"/>
  <c r="F24" i="4" l="1"/>
  <c r="F22" i="4" s="1"/>
  <c r="F8" i="4" l="1"/>
  <c r="F3" i="4" s="1"/>
  <c r="E13" i="4"/>
  <c r="G13" i="4" s="1"/>
  <c r="D16" i="4"/>
  <c r="E26" i="4"/>
  <c r="E25" i="4"/>
  <c r="E22" i="4" s="1"/>
  <c r="E4" i="4" l="1"/>
  <c r="E7" i="4"/>
  <c r="G7" i="4" l="1"/>
  <c r="G26" i="4"/>
  <c r="F21" i="4"/>
  <c r="G21" i="4" s="1"/>
  <c r="F20" i="4"/>
  <c r="G20" i="4" s="1"/>
  <c r="E5" i="4"/>
  <c r="E3" i="4" s="1"/>
  <c r="F2" i="4" l="1"/>
  <c r="F19" i="4"/>
  <c r="F14" i="4" s="1"/>
  <c r="G5" i="4"/>
  <c r="E18" i="4"/>
  <c r="G18" i="4" s="1"/>
  <c r="E17" i="4"/>
  <c r="G17" i="4" s="1"/>
  <c r="E16" i="4"/>
  <c r="G16" i="4" s="1"/>
  <c r="E11" i="4"/>
  <c r="E12" i="4"/>
  <c r="G12" i="4" s="1"/>
  <c r="E10" i="4"/>
  <c r="G27" i="4"/>
  <c r="E9" i="4" l="1"/>
  <c r="E2" i="4" s="1"/>
  <c r="E28" i="4" s="1"/>
  <c r="G10" i="4"/>
  <c r="G4" i="4"/>
  <c r="G3" i="4" s="1"/>
  <c r="E15" i="4"/>
  <c r="E14" i="4" s="1"/>
  <c r="G11" i="4"/>
  <c r="G15" i="4" l="1"/>
  <c r="G14" i="4"/>
  <c r="G2" i="4"/>
  <c r="G9" i="4"/>
  <c r="B3" i="3"/>
  <c r="B5" i="3"/>
  <c r="B16" i="3"/>
  <c r="B17" i="3"/>
  <c r="B15" i="3" s="1"/>
  <c r="B19" i="3"/>
  <c r="B18" i="3"/>
  <c r="G28" i="4" l="1"/>
  <c r="B13" i="3"/>
  <c r="B8" i="3" l="1"/>
  <c r="B7" i="3"/>
  <c r="B6" i="3" l="1"/>
  <c r="B14" i="3" l="1"/>
  <c r="E22" i="3" l="1"/>
  <c r="B22" i="3" l="1"/>
  <c r="D21" i="3"/>
  <c r="C13" i="3"/>
  <c r="D13" i="3" s="1"/>
  <c r="D3" i="3"/>
  <c r="C3" i="3"/>
  <c r="C22" i="3" l="1"/>
  <c r="D22" i="3"/>
  <c r="I4" i="1"/>
  <c r="I5" i="1"/>
  <c r="I6" i="1"/>
  <c r="I7" i="1"/>
  <c r="I3" i="1"/>
  <c r="J4" i="1"/>
  <c r="J5" i="1"/>
  <c r="J6" i="1"/>
  <c r="J7" i="1"/>
  <c r="J3" i="1"/>
  <c r="L5" i="1" l="1"/>
  <c r="L4" i="1"/>
  <c r="L7" i="1"/>
  <c r="L3" i="1"/>
  <c r="L6" i="1"/>
</calcChain>
</file>

<file path=xl/sharedStrings.xml><?xml version="1.0" encoding="utf-8"?>
<sst xmlns="http://schemas.openxmlformats.org/spreadsheetml/2006/main" count="101" uniqueCount="67">
  <si>
    <t xml:space="preserve">Исполнение муниципальных программ </t>
  </si>
  <si>
    <t>Наименование мероприятия</t>
  </si>
  <si>
    <t>Предоставление иного межбюджетного трансферта Моряковскому сельскому поселению на обеспечение деятельности организации, являющейся управляющей компанией Моряковского бизнес-инкубатора</t>
  </si>
  <si>
    <t>остаток</t>
  </si>
  <si>
    <t>итого</t>
  </si>
  <si>
    <t>утвержденная сумма ИТОГО</t>
  </si>
  <si>
    <t>оплаченная сумма ИТОГО</t>
  </si>
  <si>
    <r>
      <t xml:space="preserve">утвержденная сумма деньги </t>
    </r>
    <r>
      <rPr>
        <b/>
        <sz val="11"/>
        <color theme="1"/>
        <rFont val="Times New Roman"/>
        <family val="1"/>
        <charset val="204"/>
      </rPr>
      <t>АТР</t>
    </r>
  </si>
  <si>
    <r>
      <t xml:space="preserve">утвержденная сумма деньги </t>
    </r>
    <r>
      <rPr>
        <b/>
        <sz val="11"/>
        <color theme="1"/>
        <rFont val="Times New Roman"/>
        <family val="1"/>
        <charset val="204"/>
      </rPr>
      <t>АТО</t>
    </r>
  </si>
  <si>
    <r>
      <t xml:space="preserve">оплаченная сумма Контракты </t>
    </r>
    <r>
      <rPr>
        <b/>
        <sz val="11"/>
        <color theme="1"/>
        <rFont val="Times New Roman"/>
        <family val="1"/>
        <charset val="204"/>
      </rPr>
      <t>АТО</t>
    </r>
  </si>
  <si>
    <t xml:space="preserve">Конкурс предпринимательских проектов субъектов малого предпринимательства "Развитие" </t>
  </si>
  <si>
    <t>Расчет остатков по областным средствам по иным</t>
  </si>
  <si>
    <t>Закупки</t>
  </si>
  <si>
    <t>сумма планируемая</t>
  </si>
  <si>
    <t>сумма по контрактам и по договорам</t>
  </si>
  <si>
    <t>Организация и проведение мероприятий в рамках празднования профессионального праздника – Дня Российского предпринимательства в Томском районе в т.ч.:</t>
  </si>
  <si>
    <t>Организация и проведение районных, межрайонных конкурсов между субъектами малого и среднего предпринимательства, организацию и проведение выставок, ярмарок, в т.ч.:</t>
  </si>
  <si>
    <t>Организация и проведение мероприятий, направленных на вовлечение молодежи в предпринимательскую деятельность (обучающие семинары, тренинги, бизнес-лагеря и т.д.)</t>
  </si>
  <si>
    <t>всего</t>
  </si>
  <si>
    <t xml:space="preserve">Договора </t>
  </si>
  <si>
    <r>
      <t>Организация и проведение мероприятий, направленных на вовлечение молодежи в предпринимательскую деятельность (</t>
    </r>
    <r>
      <rPr>
        <b/>
        <i/>
        <sz val="12"/>
        <color theme="1"/>
        <rFont val="Times New Roman"/>
        <family val="1"/>
        <charset val="204"/>
      </rPr>
      <t>обучающие семинары, тренинги, бизнес-лагеря и</t>
    </r>
    <r>
      <rPr>
        <sz val="12"/>
        <color theme="1"/>
        <rFont val="Times New Roman"/>
        <family val="1"/>
        <charset val="204"/>
      </rPr>
      <t xml:space="preserve"> т.д.)</t>
    </r>
  </si>
  <si>
    <r>
      <t xml:space="preserve">Организация и проведение мероприятий в рамках празднования профессионального праздника - </t>
    </r>
    <r>
      <rPr>
        <b/>
        <i/>
        <sz val="12"/>
        <color theme="1"/>
        <rFont val="Times New Roman"/>
        <family val="1"/>
        <charset val="204"/>
      </rPr>
      <t xml:space="preserve">Дня российского предпринимательства </t>
    </r>
    <r>
      <rPr>
        <sz val="12"/>
        <color theme="1"/>
        <rFont val="Times New Roman"/>
        <family val="1"/>
        <charset val="204"/>
      </rPr>
      <t>в Томском районе</t>
    </r>
  </si>
  <si>
    <r>
      <t xml:space="preserve">Организация и проведение районных, межрайонных конкурсов между субъектами малого и среднего предпринимательства, организация и проведение </t>
    </r>
    <r>
      <rPr>
        <b/>
        <i/>
        <sz val="12"/>
        <color theme="1"/>
        <rFont val="Times New Roman"/>
        <family val="1"/>
        <charset val="204"/>
      </rPr>
      <t>выставок, ярмарок</t>
    </r>
  </si>
  <si>
    <t>подарки на ДРП (вечный календарь из фанеры с гравировкой - 30 шт)</t>
  </si>
  <si>
    <t>подарки на Новогодний конкурс (гирлянды - 6 шт)</t>
  </si>
  <si>
    <t xml:space="preserve">Полиграфическая продукция:                                                     </t>
  </si>
  <si>
    <t xml:space="preserve">пакеты полиэтиленовые 300*400 </t>
  </si>
  <si>
    <t>пакеты полиэтиленовые 300*400 - 100 шт</t>
  </si>
  <si>
    <t>афиша - 50 шт</t>
  </si>
  <si>
    <t>пригласительные 100 шт</t>
  </si>
  <si>
    <t>Полиграфическая продукция:</t>
  </si>
  <si>
    <t>бланки дипломов для Новогоденего конкурса</t>
  </si>
  <si>
    <t>Подарки на День торговли:</t>
  </si>
  <si>
    <t>Термопот</t>
  </si>
  <si>
    <t>остатки от местного бюджета</t>
  </si>
  <si>
    <t>Областной бюджет</t>
  </si>
  <si>
    <t xml:space="preserve">итого </t>
  </si>
  <si>
    <r>
      <t xml:space="preserve">Организация и проведение мероприятий в рамках празднования профессионального праздника – Дня Российского предпринимательства в Томском районе в т.ч.: </t>
    </r>
    <r>
      <rPr>
        <b/>
        <sz val="12"/>
        <color theme="1"/>
        <rFont val="Times New Roman"/>
        <family val="1"/>
        <charset val="204"/>
      </rPr>
      <t>201 574,24</t>
    </r>
  </si>
  <si>
    <t>цена за еденицу</t>
  </si>
  <si>
    <t>кол-во</t>
  </si>
  <si>
    <t xml:space="preserve">афиша </t>
  </si>
  <si>
    <t xml:space="preserve">пригласительные </t>
  </si>
  <si>
    <t>1 МЕСТО  гирлянда LED 2,0х6,0м светодиодный занавес  А-144 WT 1000LED влагозащ. морозост. провод белый</t>
  </si>
  <si>
    <t>2 МЕСТО - гирлянда LED 3,0х3,0м светодиодная "Водопад штора" 640 RGB IP44 контроллер улица</t>
  </si>
  <si>
    <t>3 МЕСТО гирлянда OLDCL 925-TB-E "Штора" 925 ламп 2,5х1,8 м наруж. синяя светодиодная 4 доп. мод.</t>
  </si>
  <si>
    <t>бланки Дипломов для Новогоднего конкурса</t>
  </si>
  <si>
    <t>Ель искуственная</t>
  </si>
  <si>
    <t>Подарки на ДРП</t>
  </si>
  <si>
    <t xml:space="preserve">Жилетки с логотипом "Томский район" </t>
  </si>
  <si>
    <t>набор конфет</t>
  </si>
  <si>
    <t>конфеты</t>
  </si>
  <si>
    <t>настенные часы</t>
  </si>
  <si>
    <t xml:space="preserve"> вечный календарь из фанеры (настенный)с нанесением логотипа "Томский район"</t>
  </si>
  <si>
    <t>ВСЕГО</t>
  </si>
  <si>
    <t>Новогдние подарки для Мокрушенской Ярмарки</t>
  </si>
  <si>
    <t>подарочный набор (блокнот, ручка)</t>
  </si>
  <si>
    <t>флешка к набору</t>
  </si>
  <si>
    <r>
      <t xml:space="preserve">заключенные  Контранкты </t>
    </r>
    <r>
      <rPr>
        <b/>
        <sz val="11"/>
        <color theme="1"/>
        <rFont val="Times New Roman"/>
        <family val="1"/>
        <charset val="204"/>
      </rPr>
      <t>АТР</t>
    </r>
  </si>
  <si>
    <t>Оплаченные</t>
  </si>
  <si>
    <t>заключенные  Контранкты на средства АТО</t>
  </si>
  <si>
    <t>Размещено в плане-графике</t>
  </si>
  <si>
    <t>да</t>
  </si>
  <si>
    <t>нет</t>
  </si>
  <si>
    <t>кол-во закупки</t>
  </si>
  <si>
    <t>Заявки в АЦК (внесенные)</t>
  </si>
  <si>
    <t>да (не обрабатываются из-за суммы обеспечения по СМП)</t>
  </si>
  <si>
    <t>НА 01.12.2020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</si>
</sst>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3" fillId="0" borderId="1" xfId="1" applyFont="1" applyBorder="1" applyAlignment="1">
      <alignment wrapText="1"/>
    </xf>
    <xf numFmtId="164" fontId="5" fillId="0" borderId="1" xfId="1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wrapText="1"/>
    </xf>
    <xf numFmtId="164" fontId="3" fillId="2" borderId="1" xfId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164" fontId="0" fillId="0" borderId="1" xfId="1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64" fontId="10" fillId="0" borderId="1" xfId="1" applyFont="1" applyBorder="1" applyAlignment="1">
      <alignment wrapText="1"/>
    </xf>
    <xf numFmtId="164" fontId="10" fillId="0" borderId="1" xfId="1" applyFont="1" applyFill="1" applyBorder="1" applyAlignment="1">
      <alignment wrapText="1"/>
    </xf>
    <xf numFmtId="164" fontId="9" fillId="0" borderId="1" xfId="1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164" fontId="11" fillId="0" borderId="1" xfId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3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164" fontId="6" fillId="0" borderId="1" xfId="1" applyFont="1" applyBorder="1" applyAlignment="1">
      <alignment vertical="center" wrapText="1"/>
    </xf>
    <xf numFmtId="164" fontId="6" fillId="0" borderId="1" xfId="1" applyFont="1" applyBorder="1" applyAlignment="1">
      <alignment horizontal="justify" vertical="center" wrapText="1"/>
    </xf>
    <xf numFmtId="0" fontId="12" fillId="0" borderId="0" xfId="0" applyFont="1"/>
    <xf numFmtId="0" fontId="13" fillId="0" borderId="1" xfId="0" applyFont="1" applyBorder="1" applyAlignment="1">
      <alignment vertical="center" wrapText="1"/>
    </xf>
    <xf numFmtId="164" fontId="13" fillId="0" borderId="1" xfId="1" applyFont="1" applyBorder="1" applyAlignment="1">
      <alignment vertical="center" wrapText="1"/>
    </xf>
    <xf numFmtId="164" fontId="13" fillId="0" borderId="1" xfId="1" applyFont="1" applyBorder="1" applyAlignment="1">
      <alignment horizontal="center" vertical="center" wrapText="1"/>
    </xf>
    <xf numFmtId="0" fontId="14" fillId="0" borderId="1" xfId="0" applyFont="1" applyBorder="1"/>
    <xf numFmtId="4" fontId="13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/>
    <xf numFmtId="0" fontId="14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4" fontId="12" fillId="0" borderId="1" xfId="0" applyNumberFormat="1" applyFont="1" applyBorder="1"/>
    <xf numFmtId="164" fontId="14" fillId="0" borderId="1" xfId="0" applyNumberFormat="1" applyFont="1" applyBorder="1"/>
    <xf numFmtId="0" fontId="6" fillId="0" borderId="4" xfId="0" applyFont="1" applyBorder="1" applyAlignment="1">
      <alignment horizontal="justify" vertical="center" wrapText="1"/>
    </xf>
    <xf numFmtId="164" fontId="6" fillId="0" borderId="4" xfId="1" applyFont="1" applyBorder="1" applyAlignment="1">
      <alignment horizontal="justify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12" fillId="0" borderId="5" xfId="0" applyFont="1" applyBorder="1"/>
    <xf numFmtId="4" fontId="16" fillId="0" borderId="5" xfId="0" applyNumberFormat="1" applyFont="1" applyBorder="1"/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8" fillId="0" borderId="8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="73" zoomScaleNormal="73" workbookViewId="0">
      <selection activeCell="F7" sqref="F7"/>
    </sheetView>
  </sheetViews>
  <sheetFormatPr defaultRowHeight="15" x14ac:dyDescent="0.25"/>
  <cols>
    <col min="1" max="1" width="30.140625" style="1" customWidth="1"/>
    <col min="2" max="9" width="17.5703125" style="1" customWidth="1"/>
    <col min="10" max="10" width="15.140625" style="3" customWidth="1"/>
    <col min="11" max="11" width="17.5703125" style="1" customWidth="1"/>
    <col min="12" max="12" width="15.42578125" style="1" customWidth="1"/>
    <col min="13" max="16384" width="9.140625" style="1"/>
  </cols>
  <sheetData>
    <row r="1" spans="1:12" ht="30" customHeight="1" x14ac:dyDescent="0.3">
      <c r="A1" s="9" t="s">
        <v>0</v>
      </c>
      <c r="B1" s="9" t="s">
        <v>66</v>
      </c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5" x14ac:dyDescent="0.25">
      <c r="A2" s="10" t="s">
        <v>1</v>
      </c>
      <c r="B2" s="10" t="s">
        <v>7</v>
      </c>
      <c r="C2" s="10" t="s">
        <v>57</v>
      </c>
      <c r="D2" s="10" t="s">
        <v>58</v>
      </c>
      <c r="E2" s="25" t="s">
        <v>3</v>
      </c>
      <c r="F2" s="10" t="s">
        <v>8</v>
      </c>
      <c r="G2" s="10" t="s">
        <v>59</v>
      </c>
      <c r="H2" s="10" t="s">
        <v>9</v>
      </c>
      <c r="I2" s="25" t="s">
        <v>3</v>
      </c>
      <c r="J2" s="11" t="s">
        <v>5</v>
      </c>
      <c r="K2" s="11" t="s">
        <v>6</v>
      </c>
      <c r="L2" s="11" t="s">
        <v>3</v>
      </c>
    </row>
    <row r="3" spans="1:12" ht="132.75" customHeight="1" x14ac:dyDescent="0.25">
      <c r="A3" s="24" t="s">
        <v>2</v>
      </c>
      <c r="B3" s="6">
        <v>50000</v>
      </c>
      <c r="C3" s="6">
        <v>50000</v>
      </c>
      <c r="D3" s="6">
        <v>50000</v>
      </c>
      <c r="E3" s="26">
        <f>B3-D3</f>
        <v>0</v>
      </c>
      <c r="F3" s="6">
        <v>450000</v>
      </c>
      <c r="G3" s="6"/>
      <c r="H3" s="6">
        <v>450000</v>
      </c>
      <c r="I3" s="26">
        <f>F3-H3</f>
        <v>0</v>
      </c>
      <c r="J3" s="12">
        <f>B3+F3</f>
        <v>500000</v>
      </c>
      <c r="K3" s="13">
        <f>D3+H3</f>
        <v>500000</v>
      </c>
      <c r="L3" s="13">
        <f>J3-K3</f>
        <v>0</v>
      </c>
    </row>
    <row r="4" spans="1:12" ht="78.75" x14ac:dyDescent="0.25">
      <c r="A4" s="24" t="s">
        <v>10</v>
      </c>
      <c r="B4" s="6">
        <v>0</v>
      </c>
      <c r="C4" s="6"/>
      <c r="D4" s="6"/>
      <c r="E4" s="26">
        <f t="shared" ref="E4:E7" si="0">B4-D4</f>
        <v>0</v>
      </c>
      <c r="F4" s="6"/>
      <c r="G4" s="6"/>
      <c r="H4" s="6"/>
      <c r="I4" s="26">
        <f t="shared" ref="I4:I7" si="1">F4-H4</f>
        <v>0</v>
      </c>
      <c r="J4" s="12">
        <f>B4+F4</f>
        <v>0</v>
      </c>
      <c r="K4" s="13">
        <f t="shared" ref="K4:K7" si="2">D4+H4</f>
        <v>0</v>
      </c>
      <c r="L4" s="13">
        <f t="shared" ref="L4:L7" si="3">J4-K4</f>
        <v>0</v>
      </c>
    </row>
    <row r="5" spans="1:12" ht="110.25" x14ac:dyDescent="0.25">
      <c r="A5" s="24" t="s">
        <v>20</v>
      </c>
      <c r="B5" s="6">
        <v>50000</v>
      </c>
      <c r="C5" s="6">
        <v>50000</v>
      </c>
      <c r="D5" s="6">
        <v>50000</v>
      </c>
      <c r="E5" s="26">
        <f t="shared" si="0"/>
        <v>0</v>
      </c>
      <c r="F5" s="6">
        <v>20000</v>
      </c>
      <c r="G5" s="6">
        <v>20000</v>
      </c>
      <c r="H5" s="6">
        <v>20000</v>
      </c>
      <c r="I5" s="26">
        <f t="shared" si="1"/>
        <v>0</v>
      </c>
      <c r="J5" s="12">
        <f>B5+F5</f>
        <v>70000</v>
      </c>
      <c r="K5" s="13">
        <f t="shared" si="2"/>
        <v>70000</v>
      </c>
      <c r="L5" s="13">
        <f t="shared" si="3"/>
        <v>0</v>
      </c>
    </row>
    <row r="6" spans="1:12" ht="126" x14ac:dyDescent="0.25">
      <c r="A6" s="24" t="s">
        <v>21</v>
      </c>
      <c r="B6" s="6">
        <v>90000</v>
      </c>
      <c r="C6" s="6">
        <f>70200+5157.6+14642.4</f>
        <v>90000</v>
      </c>
      <c r="D6" s="6">
        <f>70200+5157.6+14642.4</f>
        <v>90000</v>
      </c>
      <c r="E6" s="26">
        <f t="shared" si="0"/>
        <v>0</v>
      </c>
      <c r="F6" s="6">
        <v>201574.24</v>
      </c>
      <c r="G6" s="6">
        <f>51000+91350+17482.5+4732.79+18250</f>
        <v>182815.29</v>
      </c>
      <c r="H6" s="6">
        <f>17482.5+91350+51000+4732.79+18250</f>
        <v>182815.29</v>
      </c>
      <c r="I6" s="27">
        <f t="shared" si="1"/>
        <v>18758.949999999983</v>
      </c>
      <c r="J6" s="12">
        <f>B6+F6</f>
        <v>291574.24</v>
      </c>
      <c r="K6" s="13">
        <f t="shared" si="2"/>
        <v>272815.29000000004</v>
      </c>
      <c r="L6" s="13">
        <f t="shared" si="3"/>
        <v>18758.949999999953</v>
      </c>
    </row>
    <row r="7" spans="1:12" ht="110.25" x14ac:dyDescent="0.25">
      <c r="A7" s="24" t="s">
        <v>22</v>
      </c>
      <c r="B7" s="6">
        <v>60000</v>
      </c>
      <c r="C7" s="6">
        <f>15195+12707.5+17192.5+9722.12+1800.08+1983.08</f>
        <v>58600.280000000006</v>
      </c>
      <c r="D7" s="6">
        <f>12707.5+15195+9928.3+7264.2+1800.08+1983.08+9722.12</f>
        <v>58600.280000000006</v>
      </c>
      <c r="E7" s="26">
        <f t="shared" si="0"/>
        <v>1399.7199999999939</v>
      </c>
      <c r="F7" s="6">
        <v>60000</v>
      </c>
      <c r="G7" s="6">
        <v>60000</v>
      </c>
      <c r="H7" s="6">
        <f>16800+40280+2920</f>
        <v>60000</v>
      </c>
      <c r="I7" s="27">
        <f t="shared" si="1"/>
        <v>0</v>
      </c>
      <c r="J7" s="12">
        <f>B7+F7</f>
        <v>120000</v>
      </c>
      <c r="K7" s="13">
        <f t="shared" si="2"/>
        <v>118600.28</v>
      </c>
      <c r="L7" s="13">
        <f t="shared" si="3"/>
        <v>1399.7200000000012</v>
      </c>
    </row>
    <row r="8" spans="1:12" x14ac:dyDescent="0.25">
      <c r="A8" s="2" t="s">
        <v>4</v>
      </c>
      <c r="B8" s="7">
        <f>SUM(B3:B7)</f>
        <v>250000</v>
      </c>
      <c r="C8" s="7">
        <f t="shared" ref="C8:L8" si="4">SUM(C3:C7)</f>
        <v>248600.28</v>
      </c>
      <c r="D8" s="7">
        <f t="shared" si="4"/>
        <v>248600.28</v>
      </c>
      <c r="E8" s="28">
        <f t="shared" si="4"/>
        <v>1399.7199999999939</v>
      </c>
      <c r="F8" s="7">
        <f t="shared" si="4"/>
        <v>731574.24</v>
      </c>
      <c r="G8" s="7">
        <f t="shared" si="4"/>
        <v>262815.29000000004</v>
      </c>
      <c r="H8" s="7">
        <f t="shared" si="4"/>
        <v>712815.29</v>
      </c>
      <c r="I8" s="28">
        <f t="shared" si="4"/>
        <v>18758.949999999983</v>
      </c>
      <c r="J8" s="7">
        <f t="shared" si="4"/>
        <v>981574.24</v>
      </c>
      <c r="K8" s="7">
        <f t="shared" si="4"/>
        <v>961415.57000000007</v>
      </c>
      <c r="L8" s="7">
        <f t="shared" si="4"/>
        <v>20158.669999999955</v>
      </c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8"/>
      <c r="K9" s="5"/>
      <c r="L9" s="5"/>
    </row>
    <row r="10" spans="1:12" x14ac:dyDescent="0.25">
      <c r="D10" s="55"/>
    </row>
    <row r="12" spans="1:12" x14ac:dyDescent="0.25">
      <c r="C12" s="55"/>
      <c r="D12" s="55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B21" sqref="B21"/>
    </sheetView>
  </sheetViews>
  <sheetFormatPr defaultRowHeight="15" x14ac:dyDescent="0.25"/>
  <cols>
    <col min="1" max="1" width="40.42578125" customWidth="1"/>
    <col min="2" max="2" width="21.85546875" customWidth="1"/>
    <col min="3" max="3" width="19.5703125" customWidth="1"/>
    <col min="4" max="4" width="19.42578125" customWidth="1"/>
    <col min="5" max="5" width="19.7109375" customWidth="1"/>
    <col min="6" max="6" width="15.140625" customWidth="1"/>
  </cols>
  <sheetData>
    <row r="1" spans="1:6" x14ac:dyDescent="0.25">
      <c r="A1" s="69" t="s">
        <v>11</v>
      </c>
      <c r="B1" s="69"/>
      <c r="C1" s="69"/>
      <c r="D1" s="69"/>
    </row>
    <row r="2" spans="1:6" ht="42.75" x14ac:dyDescent="0.25">
      <c r="A2" s="4" t="s">
        <v>12</v>
      </c>
      <c r="B2" s="4" t="s">
        <v>13</v>
      </c>
      <c r="C2" s="4" t="s">
        <v>14</v>
      </c>
      <c r="D2" s="14" t="s">
        <v>3</v>
      </c>
      <c r="E2" s="14" t="s">
        <v>19</v>
      </c>
    </row>
    <row r="3" spans="1:6" ht="78.75" x14ac:dyDescent="0.25">
      <c r="A3" s="15" t="s">
        <v>15</v>
      </c>
      <c r="B3" s="16">
        <f>B4+B5</f>
        <v>38500</v>
      </c>
      <c r="C3" s="17">
        <f>C4+C6+C7+C8+C12</f>
        <v>0</v>
      </c>
      <c r="D3" s="17">
        <f>B3-C3</f>
        <v>38500</v>
      </c>
      <c r="E3" s="23"/>
      <c r="F3">
        <v>201574.24</v>
      </c>
    </row>
    <row r="4" spans="1:6" ht="31.5" x14ac:dyDescent="0.25">
      <c r="A4" s="15" t="s">
        <v>23</v>
      </c>
      <c r="B4" s="19">
        <v>30000</v>
      </c>
      <c r="C4" s="19"/>
      <c r="D4" s="19"/>
      <c r="E4" s="23"/>
    </row>
    <row r="5" spans="1:6" ht="15.75" x14ac:dyDescent="0.25">
      <c r="A5" s="15" t="s">
        <v>25</v>
      </c>
      <c r="B5" s="19">
        <f>B6+B7+B8</f>
        <v>8500</v>
      </c>
      <c r="C5" s="19"/>
      <c r="D5" s="19"/>
      <c r="E5" s="19"/>
    </row>
    <row r="6" spans="1:6" ht="15.75" x14ac:dyDescent="0.25">
      <c r="A6" s="29" t="s">
        <v>27</v>
      </c>
      <c r="B6" s="30">
        <f>100*45</f>
        <v>4500</v>
      </c>
      <c r="C6" s="19"/>
      <c r="D6" s="19"/>
      <c r="E6" s="23"/>
    </row>
    <row r="7" spans="1:6" ht="15.75" x14ac:dyDescent="0.25">
      <c r="A7" s="29" t="s">
        <v>28</v>
      </c>
      <c r="B7" s="30">
        <f>50*30</f>
        <v>1500</v>
      </c>
      <c r="C7" s="19"/>
      <c r="D7" s="19"/>
      <c r="E7" s="23"/>
    </row>
    <row r="8" spans="1:6" ht="15.75" x14ac:dyDescent="0.25">
      <c r="A8" s="29" t="s">
        <v>29</v>
      </c>
      <c r="B8" s="30">
        <f>100*25</f>
        <v>2500</v>
      </c>
      <c r="C8" s="19"/>
      <c r="D8" s="19"/>
      <c r="E8" s="23"/>
    </row>
    <row r="9" spans="1:6" ht="15.75" x14ac:dyDescent="0.25">
      <c r="A9" s="29"/>
      <c r="B9" s="30"/>
      <c r="C9" s="19"/>
      <c r="D9" s="19"/>
      <c r="E9" s="23"/>
    </row>
    <row r="10" spans="1:6" ht="15.75" x14ac:dyDescent="0.25">
      <c r="A10" s="29"/>
      <c r="B10" s="30"/>
      <c r="C10" s="19"/>
      <c r="D10" s="19"/>
      <c r="E10" s="23"/>
    </row>
    <row r="11" spans="1:6" ht="15.75" x14ac:dyDescent="0.25">
      <c r="A11" s="29"/>
      <c r="B11" s="30"/>
      <c r="C11" s="19"/>
      <c r="D11" s="19"/>
      <c r="E11" s="23"/>
    </row>
    <row r="12" spans="1:6" ht="15.75" x14ac:dyDescent="0.25">
      <c r="A12" s="15"/>
      <c r="B12" s="19"/>
      <c r="C12" s="19"/>
      <c r="D12" s="19"/>
      <c r="E12" s="23"/>
    </row>
    <row r="13" spans="1:6" ht="78.75" x14ac:dyDescent="0.25">
      <c r="A13" s="21" t="s">
        <v>16</v>
      </c>
      <c r="B13" s="16">
        <f>B14+B15+B18</f>
        <v>60000</v>
      </c>
      <c r="C13" s="17">
        <f>SUM(C14:C20)</f>
        <v>0</v>
      </c>
      <c r="D13" s="17">
        <f t="shared" ref="D13:D21" si="0">B13-C13</f>
        <v>60000</v>
      </c>
      <c r="E13" s="23"/>
    </row>
    <row r="14" spans="1:6" ht="31.5" x14ac:dyDescent="0.25">
      <c r="A14" s="15" t="s">
        <v>24</v>
      </c>
      <c r="B14" s="20">
        <f>(6800*2)+(4100*2)+(4150*2)</f>
        <v>30100</v>
      </c>
      <c r="C14" s="19"/>
      <c r="D14" s="19"/>
      <c r="E14" s="23"/>
    </row>
    <row r="15" spans="1:6" ht="15.75" x14ac:dyDescent="0.25">
      <c r="A15" s="15" t="s">
        <v>30</v>
      </c>
      <c r="B15" s="20">
        <f>B16+B17</f>
        <v>2150</v>
      </c>
      <c r="C15" s="19"/>
      <c r="D15" s="19"/>
      <c r="E15" s="23"/>
    </row>
    <row r="16" spans="1:6" ht="15.75" x14ac:dyDescent="0.25">
      <c r="A16" s="29" t="s">
        <v>28</v>
      </c>
      <c r="B16" s="31">
        <f>50*31</f>
        <v>1550</v>
      </c>
      <c r="C16" s="19"/>
      <c r="D16" s="19"/>
      <c r="E16" s="23"/>
    </row>
    <row r="17" spans="1:5" ht="15.75" x14ac:dyDescent="0.25">
      <c r="A17" s="29" t="s">
        <v>31</v>
      </c>
      <c r="B17" s="31">
        <f>15*40</f>
        <v>600</v>
      </c>
      <c r="C17" s="19"/>
      <c r="D17" s="19"/>
      <c r="E17" s="19"/>
    </row>
    <row r="18" spans="1:5" ht="15.75" x14ac:dyDescent="0.25">
      <c r="A18" s="15" t="s">
        <v>32</v>
      </c>
      <c r="B18" s="20">
        <f>B19</f>
        <v>27750</v>
      </c>
      <c r="C18" s="19"/>
      <c r="D18" s="19"/>
      <c r="E18" s="19"/>
    </row>
    <row r="19" spans="1:5" ht="15.75" x14ac:dyDescent="0.25">
      <c r="A19" s="29" t="s">
        <v>33</v>
      </c>
      <c r="B19" s="31">
        <f>15*1850</f>
        <v>27750</v>
      </c>
      <c r="C19" s="19"/>
      <c r="D19" s="19"/>
      <c r="E19" s="19"/>
    </row>
    <row r="20" spans="1:5" ht="15.75" hidden="1" x14ac:dyDescent="0.25">
      <c r="A20" s="15"/>
      <c r="B20" s="18"/>
      <c r="C20" s="19"/>
      <c r="D20" s="19"/>
      <c r="E20" s="23"/>
    </row>
    <row r="21" spans="1:5" ht="94.5" x14ac:dyDescent="0.25">
      <c r="A21" s="21" t="s">
        <v>17</v>
      </c>
      <c r="B21" s="16">
        <v>20000</v>
      </c>
      <c r="C21" s="19"/>
      <c r="D21" s="17">
        <f t="shared" si="0"/>
        <v>20000</v>
      </c>
      <c r="E21" s="19"/>
    </row>
    <row r="22" spans="1:5" ht="15.75" x14ac:dyDescent="0.25">
      <c r="A22" s="22" t="s">
        <v>18</v>
      </c>
      <c r="B22" s="16">
        <f>B3+B13+B21</f>
        <v>118500</v>
      </c>
      <c r="C22" s="17">
        <f>C3+C13+C21</f>
        <v>0</v>
      </c>
      <c r="D22" s="17">
        <f>B22-C22</f>
        <v>118500</v>
      </c>
      <c r="E22" s="17">
        <f>SUM(E4:E21)</f>
        <v>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7" workbookViewId="0">
      <selection activeCell="B6" sqref="B6"/>
    </sheetView>
  </sheetViews>
  <sheetFormatPr defaultRowHeight="15" x14ac:dyDescent="0.25"/>
  <cols>
    <col min="1" max="1" width="6" customWidth="1"/>
    <col min="2" max="2" width="42" customWidth="1"/>
    <col min="3" max="3" width="7" customWidth="1"/>
    <col min="4" max="4" width="12" customWidth="1"/>
    <col min="5" max="5" width="19.5703125" customWidth="1"/>
    <col min="6" max="6" width="18" customWidth="1"/>
    <col min="7" max="7" width="20.28515625" customWidth="1"/>
    <col min="8" max="8" width="10.42578125" customWidth="1"/>
  </cols>
  <sheetData>
    <row r="1" spans="1:9" ht="66.75" customHeight="1" x14ac:dyDescent="0.25">
      <c r="A1" s="1" t="s">
        <v>63</v>
      </c>
      <c r="B1" s="4" t="s">
        <v>12</v>
      </c>
      <c r="C1" s="4" t="s">
        <v>39</v>
      </c>
      <c r="D1" s="4" t="s">
        <v>38</v>
      </c>
      <c r="E1" s="4" t="s">
        <v>35</v>
      </c>
      <c r="F1" s="4" t="s">
        <v>34</v>
      </c>
      <c r="G1" s="33" t="s">
        <v>36</v>
      </c>
      <c r="H1" s="33" t="s">
        <v>60</v>
      </c>
      <c r="I1" s="14" t="s">
        <v>64</v>
      </c>
    </row>
    <row r="2" spans="1:9" ht="78.75" x14ac:dyDescent="0.25">
      <c r="A2" s="57"/>
      <c r="B2" s="59" t="s">
        <v>37</v>
      </c>
      <c r="C2" s="15"/>
      <c r="D2" s="15"/>
      <c r="E2" s="16">
        <f>E3+E9</f>
        <v>201574.24</v>
      </c>
      <c r="F2" s="16">
        <f>F3+F9</f>
        <v>14642.4</v>
      </c>
      <c r="G2" s="16">
        <f>E2+F2</f>
        <v>216216.63999999998</v>
      </c>
      <c r="H2" s="56"/>
      <c r="I2" s="64"/>
    </row>
    <row r="3" spans="1:9" ht="15.75" x14ac:dyDescent="0.25">
      <c r="A3" s="57"/>
      <c r="B3" s="59" t="s">
        <v>47</v>
      </c>
      <c r="C3" s="32"/>
      <c r="D3" s="32"/>
      <c r="E3" s="19">
        <f>SUM(E4:E7)</f>
        <v>192100</v>
      </c>
      <c r="F3" s="19">
        <f>SUM(F4:F8)</f>
        <v>14642.4</v>
      </c>
      <c r="G3" s="19">
        <f>SUM(G4:G7)</f>
        <v>160600</v>
      </c>
      <c r="H3" s="64"/>
      <c r="I3" s="64"/>
    </row>
    <row r="4" spans="1:9" ht="25.5" x14ac:dyDescent="0.25">
      <c r="A4" s="57">
        <v>1</v>
      </c>
      <c r="B4" s="60" t="s">
        <v>52</v>
      </c>
      <c r="C4" s="39">
        <v>30</v>
      </c>
      <c r="D4" s="40">
        <v>1700</v>
      </c>
      <c r="E4" s="41">
        <f>C4*D4</f>
        <v>51000</v>
      </c>
      <c r="F4" s="42"/>
      <c r="G4" s="43">
        <f>E4+F4</f>
        <v>51000</v>
      </c>
      <c r="H4" s="65" t="s">
        <v>61</v>
      </c>
      <c r="I4" s="64" t="s">
        <v>61</v>
      </c>
    </row>
    <row r="5" spans="1:9" x14ac:dyDescent="0.25">
      <c r="A5" s="57">
        <v>2</v>
      </c>
      <c r="B5" s="60" t="s">
        <v>55</v>
      </c>
      <c r="C5" s="39">
        <v>45</v>
      </c>
      <c r="D5" s="40">
        <v>2030</v>
      </c>
      <c r="E5" s="41">
        <f>C5*D5</f>
        <v>91350</v>
      </c>
      <c r="F5" s="42"/>
      <c r="G5" s="43">
        <f>E5+F5</f>
        <v>91350</v>
      </c>
      <c r="H5" s="64" t="s">
        <v>62</v>
      </c>
      <c r="I5" s="64" t="s">
        <v>62</v>
      </c>
    </row>
    <row r="6" spans="1:9" x14ac:dyDescent="0.25">
      <c r="A6" s="57">
        <v>3</v>
      </c>
      <c r="B6" s="60" t="s">
        <v>56</v>
      </c>
      <c r="C6" s="39">
        <v>45</v>
      </c>
      <c r="D6" s="40">
        <v>700</v>
      </c>
      <c r="E6" s="41">
        <f>C6*D6</f>
        <v>31500</v>
      </c>
      <c r="F6" s="42"/>
      <c r="G6" s="43"/>
      <c r="H6" s="64" t="s">
        <v>61</v>
      </c>
      <c r="I6" s="64" t="s">
        <v>61</v>
      </c>
    </row>
    <row r="7" spans="1:9" x14ac:dyDescent="0.25">
      <c r="A7" s="57">
        <v>4</v>
      </c>
      <c r="B7" s="60" t="s">
        <v>49</v>
      </c>
      <c r="C7" s="39">
        <v>50</v>
      </c>
      <c r="D7" s="40">
        <v>365</v>
      </c>
      <c r="E7" s="41">
        <f t="shared" ref="E7" si="0">C7*D7</f>
        <v>18250</v>
      </c>
      <c r="F7" s="42"/>
      <c r="G7" s="43">
        <f t="shared" ref="G7" si="1">E7+F7</f>
        <v>18250</v>
      </c>
      <c r="H7" s="64" t="s">
        <v>61</v>
      </c>
      <c r="I7" s="64" t="s">
        <v>61</v>
      </c>
    </row>
    <row r="8" spans="1:9" x14ac:dyDescent="0.25">
      <c r="A8" s="57">
        <v>5</v>
      </c>
      <c r="B8" s="60" t="s">
        <v>51</v>
      </c>
      <c r="C8" s="39">
        <v>10</v>
      </c>
      <c r="D8" s="40">
        <v>1464.24</v>
      </c>
      <c r="E8" s="41"/>
      <c r="F8" s="48">
        <f>C8*D8</f>
        <v>14642.4</v>
      </c>
      <c r="G8" s="43"/>
      <c r="H8" s="64" t="s">
        <v>62</v>
      </c>
      <c r="I8" s="64" t="s">
        <v>62</v>
      </c>
    </row>
    <row r="9" spans="1:9" ht="15.75" x14ac:dyDescent="0.25">
      <c r="A9" s="57">
        <v>6</v>
      </c>
      <c r="B9" s="59" t="s">
        <v>25</v>
      </c>
      <c r="C9" s="15"/>
      <c r="D9" s="36"/>
      <c r="E9" s="19">
        <f>E10+E11+E12+E13</f>
        <v>9474.24</v>
      </c>
      <c r="F9" s="19"/>
      <c r="G9" s="34">
        <f t="shared" ref="G9:G27" si="2">E9+F9</f>
        <v>9474.24</v>
      </c>
      <c r="H9" s="70" t="s">
        <v>62</v>
      </c>
      <c r="I9" s="70" t="s">
        <v>62</v>
      </c>
    </row>
    <row r="10" spans="1:9" x14ac:dyDescent="0.25">
      <c r="A10" s="57"/>
      <c r="B10" s="60" t="s">
        <v>26</v>
      </c>
      <c r="C10" s="39">
        <v>100</v>
      </c>
      <c r="D10" s="40">
        <v>50</v>
      </c>
      <c r="E10" s="41">
        <f>C10*D10</f>
        <v>5000</v>
      </c>
      <c r="F10" s="44"/>
      <c r="G10" s="41">
        <f t="shared" si="2"/>
        <v>5000</v>
      </c>
      <c r="H10" s="71"/>
      <c r="I10" s="71"/>
    </row>
    <row r="11" spans="1:9" x14ac:dyDescent="0.25">
      <c r="A11" s="57"/>
      <c r="B11" s="60" t="s">
        <v>40</v>
      </c>
      <c r="C11" s="39">
        <v>50</v>
      </c>
      <c r="D11" s="40">
        <v>39</v>
      </c>
      <c r="E11" s="41">
        <f t="shared" ref="E11:E13" si="3">C11*D11</f>
        <v>1950</v>
      </c>
      <c r="F11" s="44"/>
      <c r="G11" s="41">
        <f t="shared" si="2"/>
        <v>1950</v>
      </c>
      <c r="H11" s="71"/>
      <c r="I11" s="71"/>
    </row>
    <row r="12" spans="1:9" x14ac:dyDescent="0.25">
      <c r="A12" s="57"/>
      <c r="B12" s="60" t="s">
        <v>41</v>
      </c>
      <c r="C12" s="39">
        <v>99</v>
      </c>
      <c r="D12" s="40">
        <v>25.24</v>
      </c>
      <c r="E12" s="41">
        <f t="shared" si="3"/>
        <v>2498.7599999999998</v>
      </c>
      <c r="F12" s="44"/>
      <c r="G12" s="41">
        <f t="shared" si="2"/>
        <v>2498.7599999999998</v>
      </c>
      <c r="H12" s="71"/>
      <c r="I12" s="71"/>
    </row>
    <row r="13" spans="1:9" x14ac:dyDescent="0.25">
      <c r="A13" s="57"/>
      <c r="B13" s="60" t="s">
        <v>41</v>
      </c>
      <c r="C13" s="39">
        <v>1</v>
      </c>
      <c r="D13" s="40">
        <v>25.48</v>
      </c>
      <c r="E13" s="41">
        <f t="shared" si="3"/>
        <v>25.48</v>
      </c>
      <c r="F13" s="44"/>
      <c r="G13" s="41">
        <f t="shared" si="2"/>
        <v>25.48</v>
      </c>
      <c r="H13" s="72"/>
      <c r="I13" s="72"/>
    </row>
    <row r="14" spans="1:9" ht="78.75" x14ac:dyDescent="0.25">
      <c r="A14" s="57"/>
      <c r="B14" s="61" t="s">
        <v>16</v>
      </c>
      <c r="C14" s="21"/>
      <c r="D14" s="37"/>
      <c r="E14" s="16">
        <f>E22+E15+E26</f>
        <v>60000</v>
      </c>
      <c r="F14" s="16">
        <f>F19+F22</f>
        <v>14905</v>
      </c>
      <c r="G14" s="16">
        <f>E14+F14</f>
        <v>74905</v>
      </c>
      <c r="H14" s="66"/>
      <c r="I14" s="64"/>
    </row>
    <row r="15" spans="1:9" ht="31.5" x14ac:dyDescent="0.25">
      <c r="A15" s="57">
        <v>7</v>
      </c>
      <c r="B15" s="59" t="s">
        <v>24</v>
      </c>
      <c r="C15" s="15">
        <v>6</v>
      </c>
      <c r="D15" s="36"/>
      <c r="E15" s="34">
        <f>SUM(E16:E18)</f>
        <v>40280</v>
      </c>
      <c r="F15" s="35"/>
      <c r="G15" s="34">
        <f t="shared" si="2"/>
        <v>40280</v>
      </c>
      <c r="H15" s="70" t="s">
        <v>61</v>
      </c>
      <c r="I15" s="70" t="s">
        <v>61</v>
      </c>
    </row>
    <row r="16" spans="1:9" ht="38.25" x14ac:dyDescent="0.25">
      <c r="A16" s="57"/>
      <c r="B16" s="60" t="s">
        <v>42</v>
      </c>
      <c r="C16" s="39">
        <v>2</v>
      </c>
      <c r="D16" s="40">
        <f>9495.52+11.78</f>
        <v>9507.3000000000011</v>
      </c>
      <c r="E16" s="43">
        <f>C16*D16</f>
        <v>19014.600000000002</v>
      </c>
      <c r="F16" s="45"/>
      <c r="G16" s="43">
        <f t="shared" si="2"/>
        <v>19014.600000000002</v>
      </c>
      <c r="H16" s="71"/>
      <c r="I16" s="71"/>
    </row>
    <row r="17" spans="1:9" ht="38.25" x14ac:dyDescent="0.25">
      <c r="A17" s="57"/>
      <c r="B17" s="60" t="s">
        <v>43</v>
      </c>
      <c r="C17" s="39">
        <v>2</v>
      </c>
      <c r="D17" s="40">
        <v>5237.7</v>
      </c>
      <c r="E17" s="43">
        <f>C17*D17</f>
        <v>10475.4</v>
      </c>
      <c r="F17" s="46"/>
      <c r="G17" s="43">
        <f t="shared" si="2"/>
        <v>10475.4</v>
      </c>
      <c r="H17" s="71"/>
      <c r="I17" s="71"/>
    </row>
    <row r="18" spans="1:9" ht="38.25" x14ac:dyDescent="0.25">
      <c r="A18" s="57"/>
      <c r="B18" s="60" t="s">
        <v>44</v>
      </c>
      <c r="C18" s="39">
        <v>2</v>
      </c>
      <c r="D18" s="40">
        <v>5395</v>
      </c>
      <c r="E18" s="43">
        <f>C18*D18</f>
        <v>10790</v>
      </c>
      <c r="F18" s="46"/>
      <c r="G18" s="43">
        <f t="shared" si="2"/>
        <v>10790</v>
      </c>
      <c r="H18" s="72"/>
      <c r="I18" s="72"/>
    </row>
    <row r="19" spans="1:9" ht="15.75" x14ac:dyDescent="0.25">
      <c r="A19" s="57">
        <v>8</v>
      </c>
      <c r="B19" s="59" t="s">
        <v>25</v>
      </c>
      <c r="C19" s="15"/>
      <c r="D19" s="36"/>
      <c r="E19" s="34"/>
      <c r="F19" s="34">
        <f>F20+F21</f>
        <v>3382.8</v>
      </c>
      <c r="G19" s="34"/>
      <c r="H19" s="70" t="s">
        <v>62</v>
      </c>
      <c r="I19" s="70" t="s">
        <v>62</v>
      </c>
    </row>
    <row r="20" spans="1:9" x14ac:dyDescent="0.25">
      <c r="A20" s="57"/>
      <c r="B20" s="60" t="s">
        <v>40</v>
      </c>
      <c r="C20" s="39">
        <v>50</v>
      </c>
      <c r="D20" s="40">
        <v>39</v>
      </c>
      <c r="E20" s="44"/>
      <c r="F20" s="43">
        <f>C20*D20</f>
        <v>1950</v>
      </c>
      <c r="G20" s="43">
        <f>E20+F20</f>
        <v>1950</v>
      </c>
      <c r="H20" s="71"/>
      <c r="I20" s="71"/>
    </row>
    <row r="21" spans="1:9" x14ac:dyDescent="0.25">
      <c r="A21" s="57"/>
      <c r="B21" s="60" t="s">
        <v>45</v>
      </c>
      <c r="C21" s="39">
        <v>30</v>
      </c>
      <c r="D21" s="40">
        <v>47.76</v>
      </c>
      <c r="E21" s="44"/>
      <c r="F21" s="43">
        <f>C21*D21</f>
        <v>1432.8</v>
      </c>
      <c r="G21" s="43">
        <f>E21+F21</f>
        <v>1432.8</v>
      </c>
      <c r="H21" s="72"/>
      <c r="I21" s="72"/>
    </row>
    <row r="22" spans="1:9" s="38" customFormat="1" ht="31.5" x14ac:dyDescent="0.25">
      <c r="A22" s="58"/>
      <c r="B22" s="59" t="s">
        <v>54</v>
      </c>
      <c r="C22" s="15"/>
      <c r="D22" s="36"/>
      <c r="E22" s="34">
        <f>E23+E24+E25</f>
        <v>2920</v>
      </c>
      <c r="F22" s="34">
        <f>F23+F24</f>
        <v>11522.199999999999</v>
      </c>
      <c r="G22" s="34"/>
      <c r="H22" s="67"/>
      <c r="I22" s="67"/>
    </row>
    <row r="23" spans="1:9" x14ac:dyDescent="0.25">
      <c r="A23" s="57">
        <v>9</v>
      </c>
      <c r="B23" s="60" t="s">
        <v>46</v>
      </c>
      <c r="C23" s="39">
        <v>1</v>
      </c>
      <c r="D23" s="40">
        <v>1800.08</v>
      </c>
      <c r="E23" s="43"/>
      <c r="F23" s="43">
        <f>C23*D23</f>
        <v>1800.08</v>
      </c>
      <c r="G23" s="43"/>
      <c r="H23" s="64" t="s">
        <v>62</v>
      </c>
      <c r="I23" s="64" t="s">
        <v>62</v>
      </c>
    </row>
    <row r="24" spans="1:9" x14ac:dyDescent="0.25">
      <c r="A24" s="73">
        <v>10</v>
      </c>
      <c r="B24" s="60" t="s">
        <v>50</v>
      </c>
      <c r="C24" s="39">
        <v>37</v>
      </c>
      <c r="D24" s="40">
        <v>262.76</v>
      </c>
      <c r="E24" s="43"/>
      <c r="F24" s="43">
        <f>C24*D24</f>
        <v>9722.119999999999</v>
      </c>
      <c r="G24" s="43"/>
      <c r="H24" s="70" t="s">
        <v>61</v>
      </c>
      <c r="I24" s="70" t="s">
        <v>61</v>
      </c>
    </row>
    <row r="25" spans="1:9" x14ac:dyDescent="0.25">
      <c r="A25" s="73"/>
      <c r="B25" s="60" t="s">
        <v>50</v>
      </c>
      <c r="C25" s="39">
        <v>8</v>
      </c>
      <c r="D25" s="40">
        <v>365</v>
      </c>
      <c r="E25" s="43">
        <f>D25*C25</f>
        <v>2920</v>
      </c>
      <c r="F25" s="43"/>
      <c r="G25" s="43"/>
      <c r="H25" s="72"/>
      <c r="I25" s="72"/>
    </row>
    <row r="26" spans="1:9" ht="15.75" x14ac:dyDescent="0.25">
      <c r="A26" s="57">
        <v>11</v>
      </c>
      <c r="B26" s="59" t="s">
        <v>48</v>
      </c>
      <c r="C26" s="15">
        <v>10</v>
      </c>
      <c r="D26" s="36">
        <v>1680</v>
      </c>
      <c r="E26" s="19">
        <f>D26*C26</f>
        <v>16800</v>
      </c>
      <c r="F26" s="47"/>
      <c r="G26" s="19">
        <f>E26+F26</f>
        <v>16800</v>
      </c>
      <c r="H26" s="64" t="s">
        <v>61</v>
      </c>
      <c r="I26" s="64" t="s">
        <v>61</v>
      </c>
    </row>
    <row r="27" spans="1:9" ht="120.75" thickBot="1" x14ac:dyDescent="0.3">
      <c r="A27" s="57">
        <v>12</v>
      </c>
      <c r="B27" s="62" t="s">
        <v>17</v>
      </c>
      <c r="C27" s="49"/>
      <c r="D27" s="50"/>
      <c r="E27" s="51">
        <v>20000</v>
      </c>
      <c r="F27" s="52"/>
      <c r="G27" s="51">
        <f t="shared" si="2"/>
        <v>20000</v>
      </c>
      <c r="H27" s="64" t="s">
        <v>61</v>
      </c>
      <c r="I27" s="68" t="s">
        <v>65</v>
      </c>
    </row>
    <row r="28" spans="1:9" ht="16.5" thickBot="1" x14ac:dyDescent="0.3">
      <c r="A28" s="32"/>
      <c r="B28" s="63" t="s">
        <v>53</v>
      </c>
      <c r="C28" s="53"/>
      <c r="D28" s="53"/>
      <c r="E28" s="54">
        <f>E2+E14+E27</f>
        <v>281574.24</v>
      </c>
      <c r="F28" s="54">
        <f>F2+F14</f>
        <v>29547.4</v>
      </c>
      <c r="G28" s="54">
        <f>G2+G14+G27</f>
        <v>311121.64</v>
      </c>
      <c r="H28" s="32"/>
      <c r="I28" s="32"/>
    </row>
  </sheetData>
  <mergeCells count="9">
    <mergeCell ref="I9:I13"/>
    <mergeCell ref="I15:I18"/>
    <mergeCell ref="I19:I21"/>
    <mergeCell ref="I24:I25"/>
    <mergeCell ref="A24:A25"/>
    <mergeCell ref="H24:H25"/>
    <mergeCell ref="H19:H21"/>
    <mergeCell ref="H15:H18"/>
    <mergeCell ref="H9:H1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исполнение 2019</vt:lpstr>
      <vt:lpstr>расчет остатков обл</vt:lpstr>
      <vt:lpstr>Общие затраты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Шевелев</dc:creator>
  <cp:lastModifiedBy>Боболева Виктория</cp:lastModifiedBy>
  <cp:lastPrinted>2020-01-10T04:07:07Z</cp:lastPrinted>
  <dcterms:created xsi:type="dcterms:W3CDTF">2017-07-05T02:41:26Z</dcterms:created>
  <dcterms:modified xsi:type="dcterms:W3CDTF">2021-08-13T03:49:27Z</dcterms:modified>
</cp:coreProperties>
</file>